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570" activeTab="3"/>
  </bookViews>
  <sheets>
    <sheet name="SUMMARY_233" sheetId="4" r:id="rId1"/>
    <sheet name="R_23_DTLS" sheetId="2" r:id="rId2"/>
    <sheet name="E_23_DTLS" sheetId="3" r:id="rId3"/>
    <sheet name="CAPEX_23" sheetId="11" r:id="rId4"/>
    <sheet name="Sheet1" sheetId="12" r:id="rId5"/>
  </sheets>
  <externalReferences>
    <externalReference r:id="rId6"/>
    <externalReference r:id="rId7"/>
  </externalReferences>
  <definedNames>
    <definedName name="_xlnm.Print_Area" localSheetId="3">CAPEX_23!$A$1:$Q$65</definedName>
    <definedName name="_xlnm.Print_Area" localSheetId="2">E_23_DTLS!$A$1:$P$138</definedName>
    <definedName name="_xlnm.Print_Area" localSheetId="1">R_23_DTLS!$A$1:$P$117</definedName>
    <definedName name="_xlnm.Print_Area" localSheetId="0">SUMMARY_233!$A$1:$Y$21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1" l="1"/>
  <c r="O9" i="11"/>
  <c r="O135" i="3" l="1"/>
  <c r="O134" i="3"/>
  <c r="O133" i="3"/>
  <c r="O131" i="3"/>
  <c r="O127" i="3"/>
  <c r="F57" i="11"/>
  <c r="O57" i="11"/>
  <c r="O132" i="3" s="1"/>
  <c r="O50" i="11"/>
  <c r="O130" i="3" s="1"/>
  <c r="O46" i="11"/>
  <c r="O129" i="3" s="1"/>
  <c r="O37" i="11"/>
  <c r="O128" i="3" s="1"/>
  <c r="O30" i="11"/>
  <c r="O126" i="3" s="1"/>
  <c r="O21" i="11"/>
  <c r="O125" i="3" s="1"/>
  <c r="O16" i="11"/>
  <c r="O17" i="11" s="1"/>
  <c r="N16" i="11"/>
  <c r="Q69" i="12"/>
  <c r="N63" i="12"/>
  <c r="M63" i="12"/>
  <c r="M61" i="12"/>
  <c r="N61" i="12" s="1"/>
  <c r="Q57" i="12"/>
  <c r="P57" i="12"/>
  <c r="M57" i="12"/>
  <c r="J57" i="12"/>
  <c r="I57" i="12"/>
  <c r="F57" i="12"/>
  <c r="P56" i="12"/>
  <c r="N56" i="12"/>
  <c r="N57" i="12" s="1"/>
  <c r="P52" i="12"/>
  <c r="N52" i="12"/>
  <c r="J52" i="12"/>
  <c r="M52" i="12" s="1"/>
  <c r="Q50" i="12"/>
  <c r="I50" i="12"/>
  <c r="F50" i="12"/>
  <c r="P49" i="12"/>
  <c r="P50" i="12" s="1"/>
  <c r="N49" i="12"/>
  <c r="N50" i="12" s="1"/>
  <c r="J49" i="12"/>
  <c r="M49" i="12" s="1"/>
  <c r="J48" i="12"/>
  <c r="M48" i="12" s="1"/>
  <c r="M50" i="12" s="1"/>
  <c r="Q46" i="12"/>
  <c r="G46" i="12"/>
  <c r="F46" i="12"/>
  <c r="P45" i="12"/>
  <c r="N45" i="12"/>
  <c r="J45" i="12"/>
  <c r="P44" i="12"/>
  <c r="N44" i="12"/>
  <c r="J44" i="12"/>
  <c r="M44" i="12" s="1"/>
  <c r="P43" i="12"/>
  <c r="P46" i="12" s="1"/>
  <c r="N43" i="12"/>
  <c r="J43" i="12"/>
  <c r="M43" i="12" s="1"/>
  <c r="M42" i="12"/>
  <c r="N42" i="12" s="1"/>
  <c r="N46" i="12" s="1"/>
  <c r="M41" i="12"/>
  <c r="M40" i="12"/>
  <c r="R38" i="12"/>
  <c r="R64" i="12" s="1"/>
  <c r="Q38" i="12"/>
  <c r="P38" i="12"/>
  <c r="J38" i="12"/>
  <c r="I38" i="12"/>
  <c r="F38" i="12"/>
  <c r="N35" i="12"/>
  <c r="N38" i="12" s="1"/>
  <c r="M35" i="12"/>
  <c r="M38" i="12" s="1"/>
  <c r="J35" i="12"/>
  <c r="M33" i="12"/>
  <c r="N33" i="12" s="1"/>
  <c r="R31" i="12"/>
  <c r="Q31" i="12"/>
  <c r="F31" i="12"/>
  <c r="P30" i="12"/>
  <c r="N30" i="12"/>
  <c r="I30" i="12"/>
  <c r="J30" i="12" s="1"/>
  <c r="M30" i="12" s="1"/>
  <c r="N29" i="12"/>
  <c r="J29" i="12"/>
  <c r="M29" i="12" s="1"/>
  <c r="I29" i="12"/>
  <c r="P29" i="12" s="1"/>
  <c r="P28" i="12"/>
  <c r="N28" i="12"/>
  <c r="I28" i="12"/>
  <c r="J28" i="12" s="1"/>
  <c r="M28" i="12" s="1"/>
  <c r="P27" i="12"/>
  <c r="N27" i="12"/>
  <c r="J27" i="12"/>
  <c r="M27" i="12" s="1"/>
  <c r="N26" i="12"/>
  <c r="N31" i="12" s="1"/>
  <c r="M26" i="12"/>
  <c r="J26" i="12"/>
  <c r="N25" i="12"/>
  <c r="J25" i="12"/>
  <c r="R23" i="12"/>
  <c r="Q23" i="12"/>
  <c r="P23" i="12"/>
  <c r="N23" i="12"/>
  <c r="I23" i="12"/>
  <c r="F23" i="12"/>
  <c r="P22" i="12"/>
  <c r="N22" i="12"/>
  <c r="J22" i="12"/>
  <c r="M22" i="12" s="1"/>
  <c r="J21" i="12"/>
  <c r="M21" i="12" s="1"/>
  <c r="M23" i="12" s="1"/>
  <c r="R18" i="12"/>
  <c r="R19" i="12" s="1"/>
  <c r="Q18" i="12"/>
  <c r="Q19" i="12" s="1"/>
  <c r="P18" i="12"/>
  <c r="P19" i="12" s="1"/>
  <c r="N18" i="12"/>
  <c r="N19" i="12" s="1"/>
  <c r="M18" i="12"/>
  <c r="J18" i="12"/>
  <c r="I18" i="12"/>
  <c r="I19" i="12" s="1"/>
  <c r="F18" i="12"/>
  <c r="F19" i="12" s="1"/>
  <c r="R11" i="12"/>
  <c r="Q11" i="12"/>
  <c r="P11" i="12"/>
  <c r="O11" i="12"/>
  <c r="N11" i="12"/>
  <c r="F11" i="12"/>
  <c r="J10" i="12"/>
  <c r="J9" i="12"/>
  <c r="J8" i="12"/>
  <c r="M8" i="12" s="1"/>
  <c r="M7" i="12"/>
  <c r="J7" i="12"/>
  <c r="I6" i="12"/>
  <c r="I11" i="12" s="1"/>
  <c r="J5" i="12"/>
  <c r="F9" i="11"/>
  <c r="Q64" i="12" l="1"/>
  <c r="P31" i="12"/>
  <c r="P64" i="12" s="1"/>
  <c r="J31" i="12"/>
  <c r="J11" i="12"/>
  <c r="J19" i="12" s="1"/>
  <c r="M19" i="12"/>
  <c r="F64" i="12"/>
  <c r="N64" i="12"/>
  <c r="M46" i="12"/>
  <c r="M64" i="12" s="1"/>
  <c r="J50" i="12"/>
  <c r="M5" i="12"/>
  <c r="M11" i="12" s="1"/>
  <c r="J46" i="12"/>
  <c r="J6" i="12"/>
  <c r="M6" i="12" s="1"/>
  <c r="M25" i="12"/>
  <c r="M31" i="12" s="1"/>
  <c r="J23" i="12"/>
  <c r="I31" i="12"/>
  <c r="I64" i="12" s="1"/>
  <c r="O65" i="11" l="1"/>
  <c r="X18" i="4" s="1"/>
  <c r="O124" i="3"/>
  <c r="J64" i="12"/>
  <c r="M67" i="12"/>
  <c r="F21" i="11" l="1"/>
  <c r="Q16" i="11"/>
  <c r="P16" i="11"/>
  <c r="M16" i="11"/>
  <c r="J16" i="11"/>
  <c r="I16" i="11"/>
  <c r="F17" i="11"/>
  <c r="Q9" i="11"/>
  <c r="P9" i="11"/>
  <c r="N17" i="11"/>
  <c r="Q17" i="11" l="1"/>
  <c r="P17" i="11"/>
  <c r="P61" i="3" l="1"/>
  <c r="P135" i="3"/>
  <c r="P134" i="3"/>
  <c r="P133" i="3"/>
  <c r="P132" i="3"/>
  <c r="P131" i="3"/>
  <c r="P130" i="3"/>
  <c r="P129" i="3"/>
  <c r="P127" i="3"/>
  <c r="P124" i="3"/>
  <c r="Q30" i="11"/>
  <c r="P126" i="3" s="1"/>
  <c r="Q21" i="11"/>
  <c r="P125" i="3" s="1"/>
  <c r="M57" i="11"/>
  <c r="Q37" i="11"/>
  <c r="N5" i="3"/>
  <c r="N8" i="3"/>
  <c r="N9" i="3"/>
  <c r="N10" i="3"/>
  <c r="N11" i="3"/>
  <c r="N14" i="3"/>
  <c r="N15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6" i="3"/>
  <c r="N37" i="3"/>
  <c r="N38" i="3"/>
  <c r="N39" i="3"/>
  <c r="N40" i="3"/>
  <c r="N43" i="3"/>
  <c r="N46" i="3"/>
  <c r="N47" i="3"/>
  <c r="N48" i="3"/>
  <c r="N49" i="3"/>
  <c r="N52" i="3"/>
  <c r="N53" i="3"/>
  <c r="N54" i="3"/>
  <c r="N55" i="3"/>
  <c r="N59" i="3"/>
  <c r="N60" i="3"/>
  <c r="N61" i="3"/>
  <c r="N62" i="3"/>
  <c r="N63" i="3"/>
  <c r="N64" i="3"/>
  <c r="N65" i="3"/>
  <c r="N66" i="3"/>
  <c r="N67" i="3"/>
  <c r="N68" i="3"/>
  <c r="N73" i="3"/>
  <c r="N74" i="3"/>
  <c r="N75" i="3"/>
  <c r="N76" i="3"/>
  <c r="N77" i="3"/>
  <c r="N78" i="3"/>
  <c r="N79" i="3"/>
  <c r="N82" i="3"/>
  <c r="N83" i="3"/>
  <c r="N87" i="3"/>
  <c r="N88" i="3"/>
  <c r="N89" i="3"/>
  <c r="N90" i="3"/>
  <c r="N91" i="3"/>
  <c r="N95" i="3"/>
  <c r="N99" i="3"/>
  <c r="N103" i="3"/>
  <c r="N108" i="3"/>
  <c r="N109" i="3"/>
  <c r="N114" i="3"/>
  <c r="N115" i="3"/>
  <c r="N116" i="3"/>
  <c r="N117" i="3"/>
  <c r="N118" i="3"/>
  <c r="N119" i="3"/>
  <c r="N129" i="3"/>
  <c r="N4" i="3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8" i="2"/>
  <c r="N6" i="2"/>
  <c r="N7" i="2"/>
  <c r="N10" i="2"/>
  <c r="N11" i="2"/>
  <c r="N12" i="2"/>
  <c r="N13" i="2"/>
  <c r="N14" i="2"/>
  <c r="N15" i="2"/>
  <c r="N16" i="2"/>
  <c r="N17" i="2"/>
  <c r="N20" i="2"/>
  <c r="N21" i="2"/>
  <c r="N22" i="2"/>
  <c r="N23" i="2"/>
  <c r="N24" i="2"/>
  <c r="N27" i="2"/>
  <c r="N28" i="2"/>
  <c r="N29" i="2"/>
  <c r="N30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" i="2"/>
  <c r="P128" i="3" l="1"/>
  <c r="Q65" i="11"/>
  <c r="P136" i="3"/>
  <c r="Y18" i="4" s="1"/>
  <c r="O136" i="3"/>
  <c r="M32" i="11"/>
  <c r="N32" i="11" s="1"/>
  <c r="J34" i="11"/>
  <c r="M34" i="11" s="1"/>
  <c r="N34" i="11"/>
  <c r="R16" i="4"/>
  <c r="R19" i="4" s="1"/>
  <c r="R17" i="4"/>
  <c r="R18" i="4"/>
  <c r="O16" i="4"/>
  <c r="J92" i="3"/>
  <c r="P55" i="3" l="1"/>
  <c r="P59" i="3"/>
  <c r="P5" i="2"/>
  <c r="P6" i="2"/>
  <c r="P7" i="2"/>
  <c r="M31" i="2"/>
  <c r="M106" i="2"/>
  <c r="M114" i="2"/>
  <c r="P112" i="2"/>
  <c r="P113" i="2"/>
  <c r="P111" i="2"/>
  <c r="P108" i="2"/>
  <c r="P105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88" i="2"/>
  <c r="P74" i="2"/>
  <c r="P75" i="2"/>
  <c r="P76" i="2"/>
  <c r="P77" i="2"/>
  <c r="P78" i="2"/>
  <c r="P79" i="2"/>
  <c r="P80" i="2"/>
  <c r="P81" i="2"/>
  <c r="P82" i="2"/>
  <c r="P83" i="2"/>
  <c r="P84" i="2"/>
  <c r="P85" i="2"/>
  <c r="P73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41" i="2"/>
  <c r="P35" i="2"/>
  <c r="P36" i="2"/>
  <c r="P37" i="2"/>
  <c r="P38" i="2"/>
  <c r="P39" i="2"/>
  <c r="P40" i="2"/>
  <c r="P34" i="2"/>
  <c r="P28" i="2"/>
  <c r="P29" i="2"/>
  <c r="P30" i="2"/>
  <c r="P27" i="2"/>
  <c r="P21" i="2"/>
  <c r="P22" i="2"/>
  <c r="P23" i="2"/>
  <c r="P24" i="2"/>
  <c r="P20" i="2"/>
  <c r="P11" i="2"/>
  <c r="P12" i="2"/>
  <c r="P13" i="2"/>
  <c r="P15" i="2"/>
  <c r="P16" i="2"/>
  <c r="P17" i="2"/>
  <c r="P10" i="2"/>
  <c r="D20" i="4"/>
  <c r="F20" i="4"/>
  <c r="G20" i="4"/>
  <c r="C20" i="4"/>
  <c r="O10" i="2"/>
  <c r="O6" i="2"/>
  <c r="O7" i="2"/>
  <c r="O11" i="2"/>
  <c r="O12" i="2"/>
  <c r="O13" i="2"/>
  <c r="O14" i="2"/>
  <c r="O15" i="2"/>
  <c r="O16" i="2"/>
  <c r="O17" i="2"/>
  <c r="O20" i="2"/>
  <c r="O21" i="2"/>
  <c r="O22" i="2"/>
  <c r="O23" i="2"/>
  <c r="O24" i="2"/>
  <c r="O27" i="2"/>
  <c r="O28" i="2"/>
  <c r="O29" i="2"/>
  <c r="O30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8" i="2"/>
  <c r="O111" i="2"/>
  <c r="O112" i="2"/>
  <c r="O113" i="2"/>
  <c r="O5" i="2"/>
  <c r="L133" i="3"/>
  <c r="N133" i="3" s="1"/>
  <c r="I50" i="11"/>
  <c r="F50" i="11"/>
  <c r="F46" i="11"/>
  <c r="I57" i="11"/>
  <c r="J57" i="11"/>
  <c r="J48" i="11"/>
  <c r="M48" i="11" s="1"/>
  <c r="G46" i="11"/>
  <c r="I37" i="11"/>
  <c r="P37" i="11"/>
  <c r="F37" i="11"/>
  <c r="F30" i="11"/>
  <c r="I21" i="11"/>
  <c r="P56" i="11"/>
  <c r="P57" i="11" s="1"/>
  <c r="N56" i="11"/>
  <c r="N57" i="11" s="1"/>
  <c r="P45" i="11"/>
  <c r="N45" i="11"/>
  <c r="J45" i="11"/>
  <c r="N29" i="11"/>
  <c r="I29" i="11"/>
  <c r="P29" i="11" s="1"/>
  <c r="N28" i="11"/>
  <c r="I28" i="11"/>
  <c r="P28" i="11" s="1"/>
  <c r="P49" i="11"/>
  <c r="N49" i="11"/>
  <c r="N50" i="11" s="1"/>
  <c r="J49" i="11"/>
  <c r="M49" i="11" s="1"/>
  <c r="N27" i="11"/>
  <c r="I27" i="11"/>
  <c r="P27" i="11" s="1"/>
  <c r="P44" i="11"/>
  <c r="N44" i="11"/>
  <c r="J44" i="11"/>
  <c r="M44" i="11" s="1"/>
  <c r="J8" i="11"/>
  <c r="M8" i="11" s="1"/>
  <c r="J7" i="11"/>
  <c r="M7" i="11" s="1"/>
  <c r="I6" i="11"/>
  <c r="I9" i="11" s="1"/>
  <c r="I17" i="11" s="1"/>
  <c r="P20" i="11"/>
  <c r="P21" i="11" s="1"/>
  <c r="N20" i="11"/>
  <c r="N21" i="11" s="1"/>
  <c r="J20" i="11"/>
  <c r="P43" i="11"/>
  <c r="N43" i="11"/>
  <c r="J43" i="11"/>
  <c r="M43" i="11" s="1"/>
  <c r="J5" i="11"/>
  <c r="P26" i="11"/>
  <c r="N26" i="11"/>
  <c r="J26" i="11"/>
  <c r="M26" i="11" s="1"/>
  <c r="N25" i="11"/>
  <c r="J25" i="11"/>
  <c r="M25" i="11" s="1"/>
  <c r="P52" i="11"/>
  <c r="N52" i="11"/>
  <c r="J52" i="11"/>
  <c r="M52" i="11" s="1"/>
  <c r="L131" i="3" s="1"/>
  <c r="N131" i="3" s="1"/>
  <c r="N24" i="11"/>
  <c r="J24" i="11"/>
  <c r="M24" i="11" s="1"/>
  <c r="J19" i="11"/>
  <c r="L132" i="3"/>
  <c r="N132" i="3" s="1"/>
  <c r="M42" i="11"/>
  <c r="N42" i="11" s="1"/>
  <c r="M41" i="11"/>
  <c r="M40" i="11"/>
  <c r="M64" i="11"/>
  <c r="N64" i="11" s="1"/>
  <c r="M62" i="11"/>
  <c r="N62" i="11" s="1"/>
  <c r="M37" i="11"/>
  <c r="L128" i="3" s="1"/>
  <c r="N128" i="3" s="1"/>
  <c r="O60" i="3"/>
  <c r="O61" i="3"/>
  <c r="O62" i="3"/>
  <c r="P62" i="3" s="1"/>
  <c r="O63" i="3"/>
  <c r="O64" i="3"/>
  <c r="O65" i="3"/>
  <c r="O66" i="3"/>
  <c r="O67" i="3"/>
  <c r="P67" i="3" s="1"/>
  <c r="O68" i="3"/>
  <c r="P68" i="3" s="1"/>
  <c r="O59" i="3"/>
  <c r="O55" i="3"/>
  <c r="O53" i="3"/>
  <c r="P53" i="3" s="1"/>
  <c r="O52" i="3"/>
  <c r="P52" i="3" s="1"/>
  <c r="O38" i="3"/>
  <c r="P38" i="3" s="1"/>
  <c r="O36" i="3"/>
  <c r="P36" i="3" s="1"/>
  <c r="O5" i="3"/>
  <c r="P5" i="3" s="1"/>
  <c r="O4" i="3"/>
  <c r="P4" i="3" s="1"/>
  <c r="P6" i="3" s="1"/>
  <c r="P106" i="2" l="1"/>
  <c r="Y10" i="4" s="1"/>
  <c r="O114" i="2"/>
  <c r="O106" i="2"/>
  <c r="P25" i="2"/>
  <c r="Y7" i="4" s="1"/>
  <c r="P114" i="2"/>
  <c r="Y12" i="4" s="1"/>
  <c r="O31" i="2"/>
  <c r="O8" i="2"/>
  <c r="P31" i="2"/>
  <c r="Y8" i="4" s="1"/>
  <c r="P8" i="2"/>
  <c r="Y5" i="4" s="1"/>
  <c r="O25" i="2"/>
  <c r="O86" i="2"/>
  <c r="M5" i="11"/>
  <c r="P69" i="3"/>
  <c r="L134" i="3"/>
  <c r="N134" i="3" s="1"/>
  <c r="L135" i="3"/>
  <c r="N135" i="3" s="1"/>
  <c r="L127" i="3"/>
  <c r="N127" i="3" s="1"/>
  <c r="P86" i="2"/>
  <c r="P18" i="2"/>
  <c r="Y6" i="4" s="1"/>
  <c r="O18" i="2"/>
  <c r="F65" i="11"/>
  <c r="O6" i="3"/>
  <c r="M50" i="11"/>
  <c r="L130" i="3" s="1"/>
  <c r="N130" i="3" s="1"/>
  <c r="P50" i="11"/>
  <c r="J50" i="11"/>
  <c r="P46" i="11"/>
  <c r="M46" i="11"/>
  <c r="N46" i="11"/>
  <c r="J46" i="11"/>
  <c r="N37" i="11"/>
  <c r="J37" i="11"/>
  <c r="P30" i="11"/>
  <c r="N30" i="11"/>
  <c r="I30" i="11"/>
  <c r="J21" i="11"/>
  <c r="J6" i="11"/>
  <c r="M6" i="11" s="1"/>
  <c r="M20" i="11"/>
  <c r="J28" i="11"/>
  <c r="M28" i="11" s="1"/>
  <c r="M19" i="11"/>
  <c r="J27" i="11"/>
  <c r="M27" i="11" s="1"/>
  <c r="J29" i="11"/>
  <c r="M29" i="11" s="1"/>
  <c r="J9" i="11" l="1"/>
  <c r="J17" i="11" s="1"/>
  <c r="M9" i="11"/>
  <c r="M17" i="11" s="1"/>
  <c r="L124" i="3" s="1"/>
  <c r="N124" i="3" s="1"/>
  <c r="Y9" i="4"/>
  <c r="N65" i="11"/>
  <c r="I65" i="11"/>
  <c r="P65" i="11"/>
  <c r="J30" i="11"/>
  <c r="M21" i="11"/>
  <c r="L125" i="3" s="1"/>
  <c r="N125" i="3" s="1"/>
  <c r="M30" i="11"/>
  <c r="L126" i="3" s="1"/>
  <c r="N126" i="3" s="1"/>
  <c r="O47" i="3"/>
  <c r="P47" i="3" s="1"/>
  <c r="E129" i="3"/>
  <c r="H129" i="3"/>
  <c r="K129" i="3"/>
  <c r="O115" i="3"/>
  <c r="P115" i="3" s="1"/>
  <c r="O116" i="3"/>
  <c r="P116" i="3" s="1"/>
  <c r="O117" i="3"/>
  <c r="P117" i="3" s="1"/>
  <c r="O118" i="3"/>
  <c r="O119" i="3"/>
  <c r="O114" i="3"/>
  <c r="P114" i="3" s="1"/>
  <c r="O109" i="3"/>
  <c r="P109" i="3" s="1"/>
  <c r="O108" i="3"/>
  <c r="P108" i="3" s="1"/>
  <c r="O103" i="3"/>
  <c r="O99" i="3"/>
  <c r="O95" i="3"/>
  <c r="O88" i="3"/>
  <c r="P88" i="3" s="1"/>
  <c r="O89" i="3"/>
  <c r="P89" i="3" s="1"/>
  <c r="O90" i="3"/>
  <c r="O91" i="3"/>
  <c r="O87" i="3"/>
  <c r="P87" i="3" s="1"/>
  <c r="O83" i="3"/>
  <c r="P83" i="3" s="1"/>
  <c r="O82" i="3"/>
  <c r="P82" i="3" s="1"/>
  <c r="O74" i="3"/>
  <c r="P74" i="3" s="1"/>
  <c r="O75" i="3"/>
  <c r="P75" i="3" s="1"/>
  <c r="O76" i="3"/>
  <c r="P76" i="3" s="1"/>
  <c r="O77" i="3"/>
  <c r="P77" i="3" s="1"/>
  <c r="O78" i="3"/>
  <c r="P78" i="3" s="1"/>
  <c r="O79" i="3"/>
  <c r="P79" i="3" s="1"/>
  <c r="O73" i="3"/>
  <c r="P73" i="3" s="1"/>
  <c r="O54" i="3"/>
  <c r="O48" i="3"/>
  <c r="P48" i="3" s="1"/>
  <c r="O49" i="3"/>
  <c r="P49" i="3" s="1"/>
  <c r="O46" i="3"/>
  <c r="P46" i="3" s="1"/>
  <c r="O43" i="3"/>
  <c r="O37" i="3"/>
  <c r="P37" i="3" s="1"/>
  <c r="O39" i="3"/>
  <c r="P39" i="3" s="1"/>
  <c r="O40" i="3"/>
  <c r="P40" i="3" s="1"/>
  <c r="O21" i="3"/>
  <c r="P21" i="3" s="1"/>
  <c r="O22" i="3"/>
  <c r="P22" i="3" s="1"/>
  <c r="O23" i="3"/>
  <c r="P23" i="3" s="1"/>
  <c r="O24" i="3"/>
  <c r="P24" i="3" s="1"/>
  <c r="O25" i="3"/>
  <c r="P25" i="3" s="1"/>
  <c r="O26" i="3"/>
  <c r="P26" i="3" s="1"/>
  <c r="O27" i="3"/>
  <c r="P27" i="3" s="1"/>
  <c r="O28" i="3"/>
  <c r="O29" i="3"/>
  <c r="P29" i="3" s="1"/>
  <c r="O30" i="3"/>
  <c r="P30" i="3" s="1"/>
  <c r="O31" i="3"/>
  <c r="P31" i="3" s="1"/>
  <c r="O32" i="3"/>
  <c r="P32" i="3" s="1"/>
  <c r="O20" i="3"/>
  <c r="P20" i="3" s="1"/>
  <c r="O15" i="3"/>
  <c r="P15" i="3" s="1"/>
  <c r="O14" i="3"/>
  <c r="P14" i="3" s="1"/>
  <c r="O9" i="3"/>
  <c r="P9" i="3" s="1"/>
  <c r="O10" i="3"/>
  <c r="P10" i="3" s="1"/>
  <c r="O11" i="3"/>
  <c r="P11" i="3" s="1"/>
  <c r="O8" i="3"/>
  <c r="P8" i="3" s="1"/>
  <c r="M104" i="3"/>
  <c r="M136" i="3"/>
  <c r="V18" i="4" s="1"/>
  <c r="W18" i="4" s="1"/>
  <c r="M120" i="3"/>
  <c r="M110" i="3"/>
  <c r="M100" i="3"/>
  <c r="M96" i="3"/>
  <c r="M92" i="3"/>
  <c r="M84" i="3"/>
  <c r="M80" i="3"/>
  <c r="M69" i="3"/>
  <c r="M56" i="3"/>
  <c r="M50" i="3"/>
  <c r="M44" i="3"/>
  <c r="M41" i="3"/>
  <c r="M33" i="3"/>
  <c r="M12" i="3"/>
  <c r="M16" i="3"/>
  <c r="M6" i="3"/>
  <c r="P80" i="3" l="1"/>
  <c r="P16" i="3"/>
  <c r="P17" i="3" s="1"/>
  <c r="Y16" i="4" s="1"/>
  <c r="P92" i="3"/>
  <c r="P110" i="3"/>
  <c r="P50" i="3"/>
  <c r="O44" i="3"/>
  <c r="P43" i="3"/>
  <c r="P44" i="3" s="1"/>
  <c r="P120" i="3"/>
  <c r="P41" i="3"/>
  <c r="P12" i="3"/>
  <c r="P33" i="3"/>
  <c r="O96" i="3"/>
  <c r="P95" i="3"/>
  <c r="P96" i="3" s="1"/>
  <c r="O104" i="3"/>
  <c r="P103" i="3"/>
  <c r="P104" i="3" s="1"/>
  <c r="O56" i="3"/>
  <c r="P54" i="3"/>
  <c r="P56" i="3" s="1"/>
  <c r="P84" i="3"/>
  <c r="O100" i="3"/>
  <c r="P99" i="3"/>
  <c r="P100" i="3" s="1"/>
  <c r="J65" i="11"/>
  <c r="M65" i="11"/>
  <c r="L136" i="3"/>
  <c r="N136" i="3" s="1"/>
  <c r="O41" i="3"/>
  <c r="O12" i="3"/>
  <c r="O33" i="3"/>
  <c r="O110" i="3"/>
  <c r="M17" i="3"/>
  <c r="O50" i="3"/>
  <c r="O120" i="3"/>
  <c r="O16" i="3"/>
  <c r="M105" i="3"/>
  <c r="O69" i="3"/>
  <c r="O84" i="3"/>
  <c r="O92" i="3"/>
  <c r="O80" i="3"/>
  <c r="V16" i="4" l="1"/>
  <c r="M121" i="3"/>
  <c r="P105" i="3"/>
  <c r="P121" i="3" s="1"/>
  <c r="O17" i="3"/>
  <c r="X16" i="4" s="1"/>
  <c r="O105" i="3"/>
  <c r="O121" i="3" s="1"/>
  <c r="X17" i="4" l="1"/>
  <c r="X19" i="4" s="1"/>
  <c r="O137" i="3"/>
  <c r="V17" i="4"/>
  <c r="V19" i="4" s="1"/>
  <c r="M137" i="3"/>
  <c r="P137" i="3"/>
  <c r="Y17" i="4"/>
  <c r="Y19" i="4" s="1"/>
  <c r="M86" i="2"/>
  <c r="M109" i="2"/>
  <c r="V10" i="4"/>
  <c r="V8" i="4"/>
  <c r="M8" i="2"/>
  <c r="M25" i="2"/>
  <c r="M18" i="2"/>
  <c r="V9" i="4" l="1"/>
  <c r="V11" i="4"/>
  <c r="V6" i="4"/>
  <c r="V7" i="4"/>
  <c r="V5" i="4"/>
  <c r="M115" i="2"/>
  <c r="V12" i="4"/>
  <c r="L25" i="2"/>
  <c r="U7" i="4" s="1"/>
  <c r="X7" i="4" s="1"/>
  <c r="W7" i="4" l="1"/>
  <c r="M117" i="2"/>
  <c r="V13" i="4"/>
  <c r="V20" i="4" s="1"/>
  <c r="N25" i="2"/>
  <c r="M116" i="2"/>
  <c r="L120" i="3"/>
  <c r="N120" i="3" s="1"/>
  <c r="E54" i="3" l="1"/>
  <c r="H54" i="3"/>
  <c r="K54" i="3"/>
  <c r="C136" i="3" l="1"/>
  <c r="H127" i="3" l="1"/>
  <c r="H128" i="3"/>
  <c r="H53" i="3" l="1"/>
  <c r="K130" i="3"/>
  <c r="K131" i="3"/>
  <c r="K132" i="3"/>
  <c r="K133" i="3"/>
  <c r="I120" i="3"/>
  <c r="I56" i="3"/>
  <c r="K82" i="3"/>
  <c r="H130" i="3"/>
  <c r="H133" i="3"/>
  <c r="H66" i="3"/>
  <c r="H67" i="3"/>
  <c r="H68" i="3"/>
  <c r="K43" i="3"/>
  <c r="J44" i="3"/>
  <c r="K44" i="3" s="1"/>
  <c r="H64" i="3"/>
  <c r="E64" i="3"/>
  <c r="E65" i="3"/>
  <c r="E66" i="3"/>
  <c r="E67" i="3"/>
  <c r="E68" i="3"/>
  <c r="E15" i="3"/>
  <c r="H9" i="3"/>
  <c r="H10" i="3"/>
  <c r="H11" i="3"/>
  <c r="K104" i="3"/>
  <c r="K103" i="3"/>
  <c r="E133" i="3"/>
  <c r="D136" i="3"/>
  <c r="M18" i="4" s="1"/>
  <c r="C16" i="3" l="1"/>
  <c r="E29" i="2" l="1"/>
  <c r="E30" i="2"/>
  <c r="L18" i="2" l="1"/>
  <c r="N18" i="2" s="1"/>
  <c r="L86" i="2"/>
  <c r="N86" i="2" s="1"/>
  <c r="L106" i="2"/>
  <c r="N106" i="2" s="1"/>
  <c r="E2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H77" i="2"/>
  <c r="H78" i="2"/>
  <c r="H79" i="2"/>
  <c r="H80" i="2"/>
  <c r="H81" i="2"/>
  <c r="H82" i="2"/>
  <c r="H83" i="2"/>
  <c r="H84" i="2"/>
  <c r="H85" i="2"/>
  <c r="E77" i="2"/>
  <c r="E78" i="2"/>
  <c r="E79" i="2"/>
  <c r="E80" i="2"/>
  <c r="E81" i="2"/>
  <c r="E82" i="2"/>
  <c r="K76" i="2"/>
  <c r="K77" i="2"/>
  <c r="K78" i="2"/>
  <c r="K79" i="2"/>
  <c r="K80" i="2"/>
  <c r="K81" i="2"/>
  <c r="K82" i="2"/>
  <c r="H76" i="2"/>
  <c r="E76" i="2"/>
  <c r="K75" i="2"/>
  <c r="H75" i="2"/>
  <c r="E75" i="2"/>
  <c r="K83" i="2"/>
  <c r="E83" i="2"/>
  <c r="K84" i="2"/>
  <c r="E84" i="2"/>
  <c r="K85" i="2"/>
  <c r="E85" i="2"/>
  <c r="K70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K49" i="2"/>
  <c r="K64" i="2"/>
  <c r="K65" i="2"/>
  <c r="K66" i="2"/>
  <c r="K67" i="2"/>
  <c r="K68" i="2"/>
  <c r="K47" i="2"/>
  <c r="E47" i="2"/>
  <c r="E48" i="2"/>
  <c r="E49" i="2"/>
  <c r="E50" i="2"/>
  <c r="E51" i="2"/>
  <c r="E52" i="2"/>
  <c r="E53" i="2"/>
  <c r="H46" i="2"/>
  <c r="E46" i="2"/>
  <c r="E45" i="2"/>
  <c r="H43" i="2"/>
  <c r="E43" i="2"/>
  <c r="K41" i="2"/>
  <c r="H41" i="2"/>
  <c r="E41" i="2"/>
  <c r="H40" i="2"/>
  <c r="H39" i="2"/>
  <c r="H34" i="2"/>
  <c r="H36" i="2"/>
  <c r="H37" i="2"/>
  <c r="H38" i="2"/>
  <c r="E39" i="2"/>
  <c r="E40" i="2"/>
  <c r="E34" i="2"/>
  <c r="D13" i="4" l="1"/>
  <c r="E6" i="4"/>
  <c r="E7" i="4"/>
  <c r="E8" i="4"/>
  <c r="E9" i="4"/>
  <c r="E10" i="4"/>
  <c r="E11" i="4"/>
  <c r="E12" i="4"/>
  <c r="E5" i="4"/>
  <c r="E17" i="4"/>
  <c r="E18" i="4"/>
  <c r="E16" i="4"/>
  <c r="H17" i="4"/>
  <c r="H18" i="4"/>
  <c r="H16" i="4"/>
  <c r="D19" i="4"/>
  <c r="C19" i="4"/>
  <c r="H6" i="4"/>
  <c r="H7" i="4"/>
  <c r="H8" i="4"/>
  <c r="H9" i="4"/>
  <c r="H10" i="4"/>
  <c r="H11" i="4"/>
  <c r="H12" i="4"/>
  <c r="H5" i="4"/>
  <c r="G19" i="4"/>
  <c r="G13" i="4"/>
  <c r="F19" i="4"/>
  <c r="C13" i="4"/>
  <c r="F13" i="4"/>
  <c r="E19" i="4" l="1"/>
  <c r="H13" i="4"/>
  <c r="H19" i="4"/>
  <c r="E13" i="4"/>
  <c r="L16" i="3" l="1"/>
  <c r="N16" i="3" s="1"/>
  <c r="L110" i="3" l="1"/>
  <c r="N110" i="3" s="1"/>
  <c r="L100" i="3" l="1"/>
  <c r="N100" i="3" s="1"/>
  <c r="K108" i="3"/>
  <c r="L92" i="3" l="1"/>
  <c r="N92" i="3" s="1"/>
  <c r="L12" i="3" l="1"/>
  <c r="N12" i="3" s="1"/>
  <c r="L33" i="3" l="1"/>
  <c r="N33" i="3" s="1"/>
  <c r="U10" i="4"/>
  <c r="J19" i="4"/>
  <c r="P18" i="4"/>
  <c r="O18" i="4"/>
  <c r="L18" i="4"/>
  <c r="K18" i="4"/>
  <c r="P17" i="4"/>
  <c r="O17" i="4"/>
  <c r="L17" i="4"/>
  <c r="I17" i="4"/>
  <c r="K17" i="4" s="1"/>
  <c r="P16" i="4"/>
  <c r="L16" i="4"/>
  <c r="I16" i="4"/>
  <c r="K16" i="4" s="1"/>
  <c r="R12" i="4"/>
  <c r="Q12" i="4"/>
  <c r="P12" i="4"/>
  <c r="O12" i="4"/>
  <c r="M12" i="4"/>
  <c r="L12" i="4"/>
  <c r="J12" i="4"/>
  <c r="I12" i="4"/>
  <c r="R11" i="4"/>
  <c r="Q11" i="4"/>
  <c r="P11" i="4"/>
  <c r="O11" i="4"/>
  <c r="M11" i="4"/>
  <c r="L11" i="4"/>
  <c r="I11" i="4"/>
  <c r="R10" i="4"/>
  <c r="Q10" i="4"/>
  <c r="P10" i="4"/>
  <c r="O10" i="4"/>
  <c r="M10" i="4"/>
  <c r="L10" i="4"/>
  <c r="J10" i="4"/>
  <c r="I10" i="4"/>
  <c r="R9" i="4"/>
  <c r="Q9" i="4"/>
  <c r="P9" i="4"/>
  <c r="O9" i="4"/>
  <c r="M9" i="4"/>
  <c r="L9" i="4"/>
  <c r="J9" i="4"/>
  <c r="I9" i="4"/>
  <c r="R8" i="4"/>
  <c r="Q8" i="4"/>
  <c r="P8" i="4"/>
  <c r="O8" i="4"/>
  <c r="M8" i="4"/>
  <c r="L8" i="4"/>
  <c r="J8" i="4"/>
  <c r="I8" i="4"/>
  <c r="R7" i="4"/>
  <c r="Q7" i="4"/>
  <c r="P7" i="4"/>
  <c r="O7" i="4"/>
  <c r="M7" i="4"/>
  <c r="L7" i="4"/>
  <c r="J7" i="4"/>
  <c r="I7" i="4"/>
  <c r="R6" i="4"/>
  <c r="Q6" i="4"/>
  <c r="P6" i="4"/>
  <c r="O6" i="4"/>
  <c r="M6" i="4"/>
  <c r="L6" i="4"/>
  <c r="J6" i="4"/>
  <c r="I6" i="4"/>
  <c r="R5" i="4"/>
  <c r="Q5" i="4"/>
  <c r="P5" i="4"/>
  <c r="P13" i="4" s="1"/>
  <c r="Q13" i="4" s="1"/>
  <c r="O5" i="4"/>
  <c r="O13" i="4" s="1"/>
  <c r="M5" i="4"/>
  <c r="L5" i="4"/>
  <c r="J5" i="4"/>
  <c r="I5" i="4"/>
  <c r="L69" i="3"/>
  <c r="N69" i="3" s="1"/>
  <c r="K118" i="3"/>
  <c r="K119" i="3"/>
  <c r="X10" i="4" l="1"/>
  <c r="W10" i="4"/>
  <c r="R13" i="4"/>
  <c r="Q16" i="4"/>
  <c r="N11" i="4"/>
  <c r="K6" i="4"/>
  <c r="N6" i="4"/>
  <c r="N12" i="4"/>
  <c r="Q18" i="4"/>
  <c r="K10" i="4"/>
  <c r="O19" i="4"/>
  <c r="O20" i="4" s="1"/>
  <c r="K7" i="4"/>
  <c r="L13" i="4"/>
  <c r="J13" i="4"/>
  <c r="J20" i="4" s="1"/>
  <c r="K9" i="4"/>
  <c r="K12" i="4"/>
  <c r="I13" i="4"/>
  <c r="I20" i="4" s="1"/>
  <c r="Q17" i="4"/>
  <c r="N5" i="4"/>
  <c r="K8" i="4"/>
  <c r="N10" i="4"/>
  <c r="N8" i="4"/>
  <c r="N9" i="4"/>
  <c r="R20" i="4"/>
  <c r="N18" i="4"/>
  <c r="L19" i="4"/>
  <c r="M13" i="4"/>
  <c r="N7" i="4"/>
  <c r="I19" i="4"/>
  <c r="K19" i="4" s="1"/>
  <c r="P19" i="4"/>
  <c r="P20" i="4" s="1"/>
  <c r="K5" i="4"/>
  <c r="L20" i="4" l="1"/>
  <c r="K13" i="4"/>
  <c r="N13" i="4"/>
  <c r="Q19" i="4"/>
  <c r="L104" i="3"/>
  <c r="N104" i="3" s="1"/>
  <c r="L96" i="3"/>
  <c r="N96" i="3" s="1"/>
  <c r="L84" i="3"/>
  <c r="N84" i="3" s="1"/>
  <c r="L80" i="3"/>
  <c r="N80" i="3" s="1"/>
  <c r="L56" i="3"/>
  <c r="N56" i="3" s="1"/>
  <c r="L50" i="3"/>
  <c r="N50" i="3" s="1"/>
  <c r="L44" i="3"/>
  <c r="N44" i="3" s="1"/>
  <c r="L41" i="3"/>
  <c r="N41" i="3" s="1"/>
  <c r="L6" i="3"/>
  <c r="L109" i="2"/>
  <c r="N109" i="2" s="1"/>
  <c r="U9" i="4"/>
  <c r="K114" i="2"/>
  <c r="L114" i="2"/>
  <c r="L8" i="2"/>
  <c r="N8" i="2" s="1"/>
  <c r="L31" i="2"/>
  <c r="N31" i="2" s="1"/>
  <c r="X9" i="4" l="1"/>
  <c r="W9" i="4"/>
  <c r="L17" i="3"/>
  <c r="N17" i="3" s="1"/>
  <c r="N6" i="3"/>
  <c r="L115" i="2"/>
  <c r="U11" i="4"/>
  <c r="P109" i="2"/>
  <c r="O109" i="2"/>
  <c r="O115" i="2" s="1"/>
  <c r="U5" i="4"/>
  <c r="U12" i="4"/>
  <c r="X12" i="4" s="1"/>
  <c r="L105" i="3"/>
  <c r="U16" i="4"/>
  <c r="W16" i="4" s="1"/>
  <c r="U8" i="4"/>
  <c r="U6" i="4"/>
  <c r="W6" i="4" s="1"/>
  <c r="Y11" i="4" l="1"/>
  <c r="Y13" i="4" s="1"/>
  <c r="Y20" i="4" s="1"/>
  <c r="P115" i="2"/>
  <c r="L117" i="2"/>
  <c r="N117" i="2" s="1"/>
  <c r="N115" i="2"/>
  <c r="X5" i="4"/>
  <c r="W5" i="4"/>
  <c r="X11" i="4"/>
  <c r="W11" i="4"/>
  <c r="X8" i="4"/>
  <c r="W8" i="4"/>
  <c r="L121" i="3"/>
  <c r="N105" i="3"/>
  <c r="X6" i="4"/>
  <c r="U13" i="4"/>
  <c r="W13" i="4" s="1"/>
  <c r="L116" i="2"/>
  <c r="N116" i="2" s="1"/>
  <c r="J136" i="3"/>
  <c r="S18" i="4" s="1"/>
  <c r="I136" i="3"/>
  <c r="G136" i="3"/>
  <c r="F136" i="3"/>
  <c r="H132" i="3"/>
  <c r="E132" i="3"/>
  <c r="H131" i="3"/>
  <c r="E131" i="3"/>
  <c r="E130" i="3"/>
  <c r="K128" i="3"/>
  <c r="E128" i="3"/>
  <c r="K127" i="3"/>
  <c r="E127" i="3"/>
  <c r="K126" i="3"/>
  <c r="H126" i="3"/>
  <c r="E126" i="3"/>
  <c r="K125" i="3"/>
  <c r="H125" i="3"/>
  <c r="E125" i="3"/>
  <c r="K124" i="3"/>
  <c r="H124" i="3"/>
  <c r="E124" i="3"/>
  <c r="J120" i="3"/>
  <c r="G120" i="3"/>
  <c r="F120" i="3"/>
  <c r="D120" i="3"/>
  <c r="C120" i="3"/>
  <c r="H119" i="3"/>
  <c r="E119" i="3"/>
  <c r="H118" i="3"/>
  <c r="E118" i="3"/>
  <c r="K117" i="3"/>
  <c r="H117" i="3"/>
  <c r="E117" i="3"/>
  <c r="K116" i="3"/>
  <c r="H116" i="3"/>
  <c r="E116" i="3"/>
  <c r="K115" i="3"/>
  <c r="H115" i="3"/>
  <c r="E115" i="3"/>
  <c r="K114" i="3"/>
  <c r="H114" i="3"/>
  <c r="E114" i="3"/>
  <c r="J110" i="3"/>
  <c r="I110" i="3"/>
  <c r="G110" i="3"/>
  <c r="F110" i="3"/>
  <c r="D110" i="3"/>
  <c r="C110" i="3"/>
  <c r="K109" i="3"/>
  <c r="H109" i="3"/>
  <c r="E109" i="3"/>
  <c r="H108" i="3"/>
  <c r="E108" i="3"/>
  <c r="D104" i="3"/>
  <c r="C104" i="3"/>
  <c r="H103" i="3"/>
  <c r="E103" i="3"/>
  <c r="J100" i="3"/>
  <c r="I100" i="3"/>
  <c r="G100" i="3"/>
  <c r="F100" i="3"/>
  <c r="D100" i="3"/>
  <c r="C100" i="3"/>
  <c r="H99" i="3"/>
  <c r="E99" i="3"/>
  <c r="J96" i="3"/>
  <c r="H96" i="3"/>
  <c r="D96" i="3"/>
  <c r="C96" i="3"/>
  <c r="K95" i="3"/>
  <c r="H95" i="3"/>
  <c r="E95" i="3"/>
  <c r="I92" i="3"/>
  <c r="G92" i="3"/>
  <c r="F92" i="3"/>
  <c r="D92" i="3"/>
  <c r="C92" i="3"/>
  <c r="K91" i="3"/>
  <c r="H91" i="3"/>
  <c r="E91" i="3"/>
  <c r="K90" i="3"/>
  <c r="H90" i="3"/>
  <c r="E90" i="3"/>
  <c r="K89" i="3"/>
  <c r="H89" i="3"/>
  <c r="E89" i="3"/>
  <c r="K88" i="3"/>
  <c r="H88" i="3"/>
  <c r="E88" i="3"/>
  <c r="K87" i="3"/>
  <c r="H87" i="3"/>
  <c r="E87" i="3"/>
  <c r="J84" i="3"/>
  <c r="I84" i="3"/>
  <c r="G84" i="3"/>
  <c r="D84" i="3"/>
  <c r="C84" i="3"/>
  <c r="K83" i="3"/>
  <c r="H83" i="3"/>
  <c r="E83" i="3"/>
  <c r="F84" i="3"/>
  <c r="E82" i="3"/>
  <c r="J80" i="3"/>
  <c r="I80" i="3"/>
  <c r="G80" i="3"/>
  <c r="F80" i="3"/>
  <c r="D80" i="3"/>
  <c r="C80" i="3"/>
  <c r="K79" i="3"/>
  <c r="H79" i="3"/>
  <c r="E79" i="3"/>
  <c r="K78" i="3"/>
  <c r="H78" i="3"/>
  <c r="E78" i="3"/>
  <c r="K76" i="3"/>
  <c r="H76" i="3"/>
  <c r="E76" i="3"/>
  <c r="K75" i="3"/>
  <c r="H75" i="3"/>
  <c r="E75" i="3"/>
  <c r="K74" i="3"/>
  <c r="H74" i="3"/>
  <c r="E74" i="3"/>
  <c r="K73" i="3"/>
  <c r="H73" i="3"/>
  <c r="E73" i="3"/>
  <c r="K77" i="3"/>
  <c r="H77" i="3"/>
  <c r="E77" i="3"/>
  <c r="J69" i="3"/>
  <c r="I69" i="3"/>
  <c r="G69" i="3"/>
  <c r="F69" i="3"/>
  <c r="D69" i="3"/>
  <c r="C69" i="3"/>
  <c r="K68" i="3"/>
  <c r="K67" i="3"/>
  <c r="K66" i="3"/>
  <c r="K65" i="3"/>
  <c r="H65" i="3"/>
  <c r="K64" i="3"/>
  <c r="K63" i="3"/>
  <c r="H63" i="3"/>
  <c r="E63" i="3"/>
  <c r="K62" i="3"/>
  <c r="H62" i="3"/>
  <c r="E62" i="3"/>
  <c r="K61" i="3"/>
  <c r="H61" i="3"/>
  <c r="E61" i="3"/>
  <c r="K60" i="3"/>
  <c r="H60" i="3"/>
  <c r="E60" i="3"/>
  <c r="K59" i="3"/>
  <c r="H59" i="3"/>
  <c r="E59" i="3"/>
  <c r="J56" i="3"/>
  <c r="G56" i="3"/>
  <c r="F56" i="3"/>
  <c r="D56" i="3"/>
  <c r="C56" i="3"/>
  <c r="K55" i="3"/>
  <c r="H55" i="3"/>
  <c r="E55" i="3"/>
  <c r="K53" i="3"/>
  <c r="E53" i="3"/>
  <c r="K52" i="3"/>
  <c r="H52" i="3"/>
  <c r="E52" i="3"/>
  <c r="J50" i="3"/>
  <c r="I50" i="3"/>
  <c r="G50" i="3"/>
  <c r="F50" i="3"/>
  <c r="D50" i="3"/>
  <c r="C50" i="3"/>
  <c r="K49" i="3"/>
  <c r="H49" i="3"/>
  <c r="E49" i="3"/>
  <c r="K48" i="3"/>
  <c r="H48" i="3"/>
  <c r="E48" i="3"/>
  <c r="K47" i="3"/>
  <c r="H47" i="3"/>
  <c r="E47" i="3"/>
  <c r="K46" i="3"/>
  <c r="H46" i="3"/>
  <c r="E46" i="3"/>
  <c r="G44" i="3"/>
  <c r="F44" i="3"/>
  <c r="D44" i="3"/>
  <c r="C44" i="3"/>
  <c r="H43" i="3"/>
  <c r="E43" i="3"/>
  <c r="J41" i="3"/>
  <c r="I41" i="3"/>
  <c r="G41" i="3"/>
  <c r="F41" i="3"/>
  <c r="D41" i="3"/>
  <c r="C41" i="3"/>
  <c r="K40" i="3"/>
  <c r="H40" i="3"/>
  <c r="E40" i="3"/>
  <c r="K39" i="3"/>
  <c r="H39" i="3"/>
  <c r="E39" i="3"/>
  <c r="K38" i="3"/>
  <c r="H38" i="3"/>
  <c r="E38" i="3"/>
  <c r="K37" i="3"/>
  <c r="H37" i="3"/>
  <c r="E37" i="3"/>
  <c r="K36" i="3"/>
  <c r="H36" i="3"/>
  <c r="E36" i="3"/>
  <c r="J33" i="3"/>
  <c r="I33" i="3"/>
  <c r="G33" i="3"/>
  <c r="F33" i="3"/>
  <c r="D33" i="3"/>
  <c r="C33" i="3"/>
  <c r="K32" i="3"/>
  <c r="H32" i="3"/>
  <c r="E32" i="3"/>
  <c r="K31" i="3"/>
  <c r="H31" i="3"/>
  <c r="E31" i="3"/>
  <c r="K30" i="3"/>
  <c r="H30" i="3"/>
  <c r="E30" i="3"/>
  <c r="K29" i="3"/>
  <c r="H29" i="3"/>
  <c r="E29" i="3"/>
  <c r="K28" i="3"/>
  <c r="H28" i="3"/>
  <c r="E28" i="3"/>
  <c r="K27" i="3"/>
  <c r="H27" i="3"/>
  <c r="E27" i="3"/>
  <c r="K26" i="3"/>
  <c r="H26" i="3"/>
  <c r="E26" i="3"/>
  <c r="K24" i="3"/>
  <c r="H24" i="3"/>
  <c r="E24" i="3"/>
  <c r="K23" i="3"/>
  <c r="H23" i="3"/>
  <c r="E23" i="3"/>
  <c r="K22" i="3"/>
  <c r="H22" i="3"/>
  <c r="E22" i="3"/>
  <c r="K21" i="3"/>
  <c r="H21" i="3"/>
  <c r="E21" i="3"/>
  <c r="K20" i="3"/>
  <c r="H20" i="3"/>
  <c r="E20" i="3"/>
  <c r="J16" i="3"/>
  <c r="I16" i="3"/>
  <c r="G16" i="3"/>
  <c r="F16" i="3"/>
  <c r="D16" i="3"/>
  <c r="K15" i="3"/>
  <c r="H15" i="3"/>
  <c r="K14" i="3"/>
  <c r="H14" i="3"/>
  <c r="E14" i="3"/>
  <c r="J12" i="3"/>
  <c r="I12" i="3"/>
  <c r="G12" i="3"/>
  <c r="F12" i="3"/>
  <c r="D12" i="3"/>
  <c r="C12" i="3"/>
  <c r="K11" i="3"/>
  <c r="E11" i="3"/>
  <c r="K10" i="3"/>
  <c r="E10" i="3"/>
  <c r="K9" i="3"/>
  <c r="E9" i="3"/>
  <c r="K8" i="3"/>
  <c r="H8" i="3"/>
  <c r="E8" i="3"/>
  <c r="J6" i="3"/>
  <c r="I6" i="3"/>
  <c r="G6" i="3"/>
  <c r="F6" i="3"/>
  <c r="D6" i="3"/>
  <c r="C6" i="3"/>
  <c r="K5" i="3"/>
  <c r="H5" i="3"/>
  <c r="E5" i="3"/>
  <c r="K4" i="3"/>
  <c r="H4" i="3"/>
  <c r="E4" i="3"/>
  <c r="X13" i="4" l="1"/>
  <c r="X20" i="4" s="1"/>
  <c r="L137" i="3"/>
  <c r="N137" i="3" s="1"/>
  <c r="N121" i="3"/>
  <c r="P116" i="2"/>
  <c r="P117" i="2"/>
  <c r="O116" i="2"/>
  <c r="O117" i="2"/>
  <c r="U17" i="4"/>
  <c r="T18" i="4"/>
  <c r="I105" i="3"/>
  <c r="I121" i="3" s="1"/>
  <c r="E92" i="3"/>
  <c r="G105" i="3"/>
  <c r="H12" i="3"/>
  <c r="E136" i="3"/>
  <c r="C17" i="3"/>
  <c r="K33" i="3"/>
  <c r="E41" i="3"/>
  <c r="E6" i="3"/>
  <c r="H92" i="3"/>
  <c r="E120" i="3"/>
  <c r="K120" i="3"/>
  <c r="H33" i="3"/>
  <c r="K110" i="3"/>
  <c r="E56" i="3"/>
  <c r="I17" i="3"/>
  <c r="E44" i="3"/>
  <c r="K84" i="3"/>
  <c r="K56" i="3"/>
  <c r="H120" i="3"/>
  <c r="E110" i="3"/>
  <c r="H6" i="3"/>
  <c r="E69" i="3"/>
  <c r="E80" i="3"/>
  <c r="K41" i="3"/>
  <c r="J17" i="3"/>
  <c r="S16" i="4" s="1"/>
  <c r="K92" i="3"/>
  <c r="E100" i="3"/>
  <c r="E16" i="3"/>
  <c r="H56" i="3"/>
  <c r="E84" i="3"/>
  <c r="E104" i="3"/>
  <c r="K80" i="3"/>
  <c r="K12" i="3"/>
  <c r="E50" i="3"/>
  <c r="H69" i="3"/>
  <c r="J105" i="3"/>
  <c r="J121" i="3" s="1"/>
  <c r="E12" i="3"/>
  <c r="F17" i="3"/>
  <c r="E33" i="3"/>
  <c r="K69" i="3"/>
  <c r="H100" i="3"/>
  <c r="C105" i="3"/>
  <c r="C121" i="3" s="1"/>
  <c r="H136" i="3"/>
  <c r="K6" i="3"/>
  <c r="H44" i="3"/>
  <c r="H50" i="3"/>
  <c r="H80" i="3"/>
  <c r="G17" i="3"/>
  <c r="H41" i="3"/>
  <c r="K136" i="3"/>
  <c r="K16" i="3"/>
  <c r="K50" i="3"/>
  <c r="E96" i="3"/>
  <c r="H110" i="3"/>
  <c r="F105" i="3"/>
  <c r="F121" i="3" s="1"/>
  <c r="H84" i="3"/>
  <c r="H16" i="3"/>
  <c r="D17" i="3"/>
  <c r="M16" i="4" s="1"/>
  <c r="K96" i="3"/>
  <c r="H82" i="3"/>
  <c r="D105" i="3"/>
  <c r="D121" i="3" s="1"/>
  <c r="M17" i="4" s="1"/>
  <c r="N17" i="4" s="1"/>
  <c r="U19" i="4" l="1"/>
  <c r="W17" i="4"/>
  <c r="S17" i="4"/>
  <c r="S19" i="4" s="1"/>
  <c r="C137" i="3"/>
  <c r="M19" i="4"/>
  <c r="N16" i="4"/>
  <c r="K17" i="3"/>
  <c r="E17" i="3"/>
  <c r="K121" i="3"/>
  <c r="E121" i="3"/>
  <c r="D137" i="3"/>
  <c r="I137" i="3"/>
  <c r="K105" i="3"/>
  <c r="E105" i="3"/>
  <c r="H17" i="3"/>
  <c r="F137" i="3"/>
  <c r="G121" i="3"/>
  <c r="H105" i="3"/>
  <c r="U20" i="4" l="1"/>
  <c r="W19" i="4"/>
  <c r="T17" i="4"/>
  <c r="N19" i="4"/>
  <c r="M20" i="4"/>
  <c r="T16" i="4"/>
  <c r="E137" i="3"/>
  <c r="J137" i="3"/>
  <c r="K137" i="3" s="1"/>
  <c r="H121" i="3"/>
  <c r="G137" i="3"/>
  <c r="T19" i="4" l="1"/>
  <c r="H137" i="3"/>
  <c r="J114" i="2"/>
  <c r="I114" i="2"/>
  <c r="G114" i="2"/>
  <c r="F114" i="2"/>
  <c r="D114" i="2"/>
  <c r="C114" i="2"/>
  <c r="J109" i="2"/>
  <c r="S11" i="4" s="1"/>
  <c r="T11" i="4" s="1"/>
  <c r="I109" i="2"/>
  <c r="G109" i="2"/>
  <c r="F109" i="2"/>
  <c r="D109" i="2"/>
  <c r="C109" i="2"/>
  <c r="K108" i="2"/>
  <c r="H108" i="2"/>
  <c r="E108" i="2"/>
  <c r="J106" i="2"/>
  <c r="S10" i="4" s="1"/>
  <c r="T10" i="4" s="1"/>
  <c r="I106" i="2"/>
  <c r="G106" i="2"/>
  <c r="F106" i="2"/>
  <c r="D106" i="2"/>
  <c r="C106" i="2"/>
  <c r="E89" i="2"/>
  <c r="K88" i="2"/>
  <c r="H88" i="2"/>
  <c r="E88" i="2"/>
  <c r="J86" i="2"/>
  <c r="S9" i="4" s="1"/>
  <c r="T9" i="4" s="1"/>
  <c r="I86" i="2"/>
  <c r="G86" i="2"/>
  <c r="F86" i="2"/>
  <c r="D86" i="2"/>
  <c r="C86" i="2"/>
  <c r="K74" i="2"/>
  <c r="H74" i="2"/>
  <c r="K73" i="2"/>
  <c r="H73" i="2"/>
  <c r="K72" i="2"/>
  <c r="H72" i="2"/>
  <c r="K71" i="2"/>
  <c r="H71" i="2"/>
  <c r="H70" i="2"/>
  <c r="K69" i="2"/>
  <c r="H69" i="2"/>
  <c r="H68" i="2"/>
  <c r="H67" i="2"/>
  <c r="H66" i="2"/>
  <c r="H65" i="2"/>
  <c r="H64" i="2"/>
  <c r="K63" i="2"/>
  <c r="H63" i="2"/>
  <c r="K62" i="2"/>
  <c r="H62" i="2"/>
  <c r="K61" i="2"/>
  <c r="H61" i="2"/>
  <c r="K60" i="2"/>
  <c r="H60" i="2"/>
  <c r="K59" i="2"/>
  <c r="H59" i="2"/>
  <c r="K58" i="2"/>
  <c r="H58" i="2"/>
  <c r="K57" i="2"/>
  <c r="H57" i="2"/>
  <c r="K56" i="2"/>
  <c r="H56" i="2"/>
  <c r="K55" i="2"/>
  <c r="H55" i="2"/>
  <c r="K54" i="2"/>
  <c r="H54" i="2"/>
  <c r="E54" i="2"/>
  <c r="K53" i="2"/>
  <c r="H53" i="2"/>
  <c r="K52" i="2"/>
  <c r="H52" i="2"/>
  <c r="K51" i="2"/>
  <c r="H51" i="2"/>
  <c r="K50" i="2"/>
  <c r="H50" i="2"/>
  <c r="H49" i="2"/>
  <c r="K48" i="2"/>
  <c r="H48" i="2"/>
  <c r="H47" i="2"/>
  <c r="K46" i="2"/>
  <c r="K45" i="2"/>
  <c r="H45" i="2"/>
  <c r="K44" i="2"/>
  <c r="H44" i="2"/>
  <c r="E44" i="2"/>
  <c r="K43" i="2"/>
  <c r="K42" i="2"/>
  <c r="H42" i="2"/>
  <c r="E42" i="2"/>
  <c r="K40" i="2"/>
  <c r="K39" i="2"/>
  <c r="K38" i="2"/>
  <c r="E38" i="2"/>
  <c r="K37" i="2"/>
  <c r="E37" i="2"/>
  <c r="K36" i="2"/>
  <c r="E36" i="2"/>
  <c r="K35" i="2"/>
  <c r="H35" i="2"/>
  <c r="E35" i="2"/>
  <c r="K34" i="2"/>
  <c r="J31" i="2"/>
  <c r="S8" i="4" s="1"/>
  <c r="T8" i="4" s="1"/>
  <c r="G31" i="2"/>
  <c r="F31" i="2"/>
  <c r="D31" i="2"/>
  <c r="C31" i="2"/>
  <c r="K30" i="2"/>
  <c r="H30" i="2"/>
  <c r="I29" i="2"/>
  <c r="K29" i="2" s="1"/>
  <c r="H29" i="2"/>
  <c r="K28" i="2"/>
  <c r="H28" i="2"/>
  <c r="I27" i="2"/>
  <c r="E27" i="2"/>
  <c r="J25" i="2"/>
  <c r="S7" i="4" s="1"/>
  <c r="T7" i="4" s="1"/>
  <c r="G25" i="2"/>
  <c r="F25" i="2"/>
  <c r="D25" i="2"/>
  <c r="C25" i="2"/>
  <c r="I24" i="2"/>
  <c r="K24" i="2" s="1"/>
  <c r="H24" i="2"/>
  <c r="E24" i="2"/>
  <c r="K23" i="2"/>
  <c r="H23" i="2"/>
  <c r="E23" i="2"/>
  <c r="I22" i="2"/>
  <c r="H22" i="2"/>
  <c r="E22" i="2"/>
  <c r="K21" i="2"/>
  <c r="H21" i="2"/>
  <c r="E21" i="2"/>
  <c r="K20" i="2"/>
  <c r="H20" i="2"/>
  <c r="E20" i="2"/>
  <c r="J18" i="2"/>
  <c r="S6" i="4" s="1"/>
  <c r="T6" i="4" s="1"/>
  <c r="G18" i="2"/>
  <c r="F18" i="2"/>
  <c r="D18" i="2"/>
  <c r="C18" i="2"/>
  <c r="K17" i="2"/>
  <c r="H17" i="2"/>
  <c r="E17" i="2"/>
  <c r="K16" i="2"/>
  <c r="H16" i="2"/>
  <c r="E16" i="2"/>
  <c r="K15" i="2"/>
  <c r="H15" i="2"/>
  <c r="E15" i="2"/>
  <c r="K14" i="2"/>
  <c r="H14" i="2"/>
  <c r="E14" i="2"/>
  <c r="I13" i="2"/>
  <c r="K13" i="2" s="1"/>
  <c r="H13" i="2"/>
  <c r="E13" i="2"/>
  <c r="K12" i="2"/>
  <c r="H12" i="2"/>
  <c r="E12" i="2"/>
  <c r="K11" i="2"/>
  <c r="H11" i="2"/>
  <c r="E11" i="2"/>
  <c r="I10" i="2"/>
  <c r="H10" i="2"/>
  <c r="E10" i="2"/>
  <c r="J8" i="2"/>
  <c r="S5" i="4" s="1"/>
  <c r="G8" i="2"/>
  <c r="F8" i="2"/>
  <c r="D8" i="2"/>
  <c r="C8" i="2"/>
  <c r="I7" i="2"/>
  <c r="K7" i="2" s="1"/>
  <c r="H7" i="2"/>
  <c r="I6" i="2"/>
  <c r="K6" i="2" s="1"/>
  <c r="H6" i="2"/>
  <c r="E6" i="2"/>
  <c r="I5" i="2"/>
  <c r="H5" i="2"/>
  <c r="E5" i="2"/>
  <c r="T5" i="4" l="1"/>
  <c r="S12" i="4"/>
  <c r="S13" i="4" s="1"/>
  <c r="J115" i="2"/>
  <c r="C115" i="2"/>
  <c r="C117" i="2" s="1"/>
  <c r="K106" i="2"/>
  <c r="E106" i="2"/>
  <c r="H106" i="2"/>
  <c r="H86" i="2"/>
  <c r="K109" i="2"/>
  <c r="E109" i="2"/>
  <c r="E86" i="2"/>
  <c r="E31" i="2"/>
  <c r="H25" i="2"/>
  <c r="H8" i="2"/>
  <c r="F115" i="2"/>
  <c r="F116" i="2" s="1"/>
  <c r="H31" i="2"/>
  <c r="K86" i="2"/>
  <c r="D115" i="2"/>
  <c r="D116" i="2" s="1"/>
  <c r="E8" i="2"/>
  <c r="E25" i="2"/>
  <c r="E114" i="2"/>
  <c r="E18" i="2"/>
  <c r="H109" i="2"/>
  <c r="I31" i="2"/>
  <c r="K31" i="2" s="1"/>
  <c r="I25" i="2"/>
  <c r="K25" i="2" s="1"/>
  <c r="I8" i="2"/>
  <c r="K8" i="2" s="1"/>
  <c r="K5" i="2"/>
  <c r="K27" i="2"/>
  <c r="K22" i="2"/>
  <c r="I18" i="2"/>
  <c r="K18" i="2" s="1"/>
  <c r="G115" i="2"/>
  <c r="H18" i="2"/>
  <c r="K10" i="2"/>
  <c r="T13" i="4" l="1"/>
  <c r="S20" i="4"/>
  <c r="C116" i="2"/>
  <c r="E116" i="2" s="1"/>
  <c r="J117" i="2"/>
  <c r="J116" i="2"/>
  <c r="F117" i="2"/>
  <c r="D117" i="2"/>
  <c r="I115" i="2"/>
  <c r="I116" i="2" s="1"/>
  <c r="E115" i="2"/>
  <c r="G117" i="2"/>
  <c r="H115" i="2"/>
  <c r="G116" i="2"/>
  <c r="H116" i="2" s="1"/>
  <c r="K116" i="2" l="1"/>
  <c r="I117" i="2"/>
  <c r="E117" i="2"/>
  <c r="K115" i="2"/>
  <c r="H117" i="2"/>
  <c r="K117" i="2" l="1"/>
</calcChain>
</file>

<file path=xl/sharedStrings.xml><?xml version="1.0" encoding="utf-8"?>
<sst xmlns="http://schemas.openxmlformats.org/spreadsheetml/2006/main" count="1034" uniqueCount="428">
  <si>
    <t>ELLEMBELLE DISTRICT ASSEMBLY</t>
  </si>
  <si>
    <t>SUMMARY OF REVENUE AND EXPENDITURE AND 2023 PROPOSED BUDGET ESTIMATES</t>
  </si>
  <si>
    <t>NATURAL ACCOUNT</t>
  </si>
  <si>
    <t>REVENUE ITEMS</t>
  </si>
  <si>
    <t>2019 Estimates</t>
  </si>
  <si>
    <t>2019 Actuals</t>
  </si>
  <si>
    <t>% Performance Against 2019 Actuals</t>
  </si>
  <si>
    <t>2020 Estimates</t>
  </si>
  <si>
    <t>2020 Actuals</t>
  </si>
  <si>
    <t>% Performance Against 2020 Actuals</t>
  </si>
  <si>
    <t xml:space="preserve">2021 Estimates </t>
  </si>
  <si>
    <t>2021 Actuals</t>
  </si>
  <si>
    <t>2022 Draft Estimates</t>
  </si>
  <si>
    <t>2023 Draft Estimates</t>
  </si>
  <si>
    <t>RATES</t>
  </si>
  <si>
    <t>GRANTS</t>
  </si>
  <si>
    <t>1412000</t>
  </si>
  <si>
    <t>LICENCES</t>
  </si>
  <si>
    <t>FEES</t>
  </si>
  <si>
    <t>TOTAL REVENUE</t>
  </si>
  <si>
    <t>A/C CODE</t>
  </si>
  <si>
    <t>EXPENDITURE ITEM</t>
  </si>
  <si>
    <t>COMPENSATION OF EMPLOYEES</t>
  </si>
  <si>
    <t>USE OF GOODS AND SERVICES</t>
  </si>
  <si>
    <t>CAPEX</t>
  </si>
  <si>
    <t>TOTAL EXPENDITURE</t>
  </si>
  <si>
    <t>Actuals 2021</t>
  </si>
  <si>
    <t>% Performance Against August 2022</t>
  </si>
  <si>
    <t>1412022</t>
  </si>
  <si>
    <t>Property Rate</t>
  </si>
  <si>
    <t>1412023</t>
  </si>
  <si>
    <t xml:space="preserve">Basic Rate </t>
  </si>
  <si>
    <t>1412024</t>
  </si>
  <si>
    <t>Unassessed Rate</t>
  </si>
  <si>
    <t>-</t>
  </si>
  <si>
    <t>Central Govt.-GOG Paid Salaries</t>
  </si>
  <si>
    <t>DACF-Assembly</t>
  </si>
  <si>
    <t>DACF-PWD</t>
  </si>
  <si>
    <t>DACF-MP</t>
  </si>
  <si>
    <t>Other Donors Support Transfers</t>
  </si>
  <si>
    <t>Goods and Services-Decentralied departments</t>
  </si>
  <si>
    <t>DACF-RFG_Capacity Building</t>
  </si>
  <si>
    <t>DACF-RFG_Investment</t>
  </si>
  <si>
    <t>LANDS &amp; ROYALTIES</t>
  </si>
  <si>
    <t xml:space="preserve">Mineral Royalties </t>
  </si>
  <si>
    <t>Stool Land Revenue</t>
  </si>
  <si>
    <t>Sale of Building Permit Jacket</t>
  </si>
  <si>
    <t>Building Plans/Permit</t>
  </si>
  <si>
    <t>Comm. Mast Permit</t>
  </si>
  <si>
    <t>RENT</t>
  </si>
  <si>
    <t>Investment Income</t>
  </si>
  <si>
    <t>Rental of Facilities</t>
  </si>
  <si>
    <t>Housing Rent</t>
  </si>
  <si>
    <t>Markets and Stores Rentals</t>
  </si>
  <si>
    <t>Hawkers</t>
  </si>
  <si>
    <t>Chop Bars/Rest</t>
  </si>
  <si>
    <t>Bakeries/Bakers</t>
  </si>
  <si>
    <t>Artisian/Self Employed</t>
  </si>
  <si>
    <t>Sand and Stone Conts. License</t>
  </si>
  <si>
    <t>Charcoal / Firewood Dealers</t>
  </si>
  <si>
    <t>Lottery Business</t>
  </si>
  <si>
    <t>Hotels/Night Clubs</t>
  </si>
  <si>
    <t>Pharm/Chem</t>
  </si>
  <si>
    <t>Taxicab / Commercial Vehicles</t>
  </si>
  <si>
    <t>Companies / Business Operational Fee</t>
  </si>
  <si>
    <t>Hiring of Canopies/Chairs / Bench</t>
  </si>
  <si>
    <t>Communication Centre/local FM's</t>
  </si>
  <si>
    <t>Private Education Institutions</t>
  </si>
  <si>
    <t>Private Clinics/Maternity Homes</t>
  </si>
  <si>
    <t>Private Security</t>
  </si>
  <si>
    <t>Mobile Sale Van</t>
  </si>
  <si>
    <t>Wheel Trucks</t>
  </si>
  <si>
    <t>Wholesale/Akpetashie/Spirits</t>
  </si>
  <si>
    <t>Stores</t>
  </si>
  <si>
    <t>Petrol/Gas Filling (Petroleum Products)</t>
  </si>
  <si>
    <t>Traditional Medicine</t>
  </si>
  <si>
    <t>Hairdressers/Dress Makers</t>
  </si>
  <si>
    <t>Bill Boards/Outdoor Adverts</t>
  </si>
  <si>
    <t>Secondhand Cloths Dealers</t>
  </si>
  <si>
    <t>Financial Inst.</t>
  </si>
  <si>
    <t>Commercial Houses/Departrmental stores</t>
  </si>
  <si>
    <t>Advertising Companies</t>
  </si>
  <si>
    <t>Photographers and Video Operators</t>
  </si>
  <si>
    <t>Millers</t>
  </si>
  <si>
    <t>Block/Concrete Manufact.</t>
  </si>
  <si>
    <t>Car Wash/Laundry</t>
  </si>
  <si>
    <t>Printing Press</t>
  </si>
  <si>
    <t>Cocoa Residue Dealers</t>
  </si>
  <si>
    <t>Non Financial Inst/Susu Op.</t>
  </si>
  <si>
    <t>Florists / Flower Pot Dealers</t>
  </si>
  <si>
    <t>Alcoholic and Non-alcoholic beverages</t>
  </si>
  <si>
    <t>Coconut Dealers (Whole Sale)</t>
  </si>
  <si>
    <t>Mining Permit</t>
  </si>
  <si>
    <t>Prospecting /Exploration Permit</t>
  </si>
  <si>
    <t>Gravel &amp; Stone Winners</t>
  </si>
  <si>
    <t>Animal Slaughtering / Butchers</t>
  </si>
  <si>
    <t>Cold Storage Facilities</t>
  </si>
  <si>
    <t xml:space="preserve">Fish Farming </t>
  </si>
  <si>
    <t>Funeral Homes/ Mortuaries / Undertakers</t>
  </si>
  <si>
    <t>Market &amp; Other Facilities Management Com</t>
  </si>
  <si>
    <t>Non Governmental Institution</t>
  </si>
  <si>
    <t>Telecommunication Companies</t>
  </si>
  <si>
    <t xml:space="preserve">Transport Union </t>
  </si>
  <si>
    <t>Scrape Metal Dealers</t>
  </si>
  <si>
    <t>Gold Business</t>
  </si>
  <si>
    <t>Printing Services</t>
  </si>
  <si>
    <t>Markets Toll</t>
  </si>
  <si>
    <t>Registration of Contractors</t>
  </si>
  <si>
    <t>Burial Fee</t>
  </si>
  <si>
    <t>Impounding of Animals/Pounds</t>
  </si>
  <si>
    <t>Entertainment Fee &amp; Road Blocks</t>
  </si>
  <si>
    <t>Advertisement/Bill Boards</t>
  </si>
  <si>
    <t>Marriage/Divorce Registration</t>
  </si>
  <si>
    <t>Dislodging Fee</t>
  </si>
  <si>
    <t>Loading Fee</t>
  </si>
  <si>
    <t>Business registration</t>
  </si>
  <si>
    <t>Car Stickers</t>
  </si>
  <si>
    <t>Lorry Parks/Entry Fees</t>
  </si>
  <si>
    <t>Registration of NGO's</t>
  </si>
  <si>
    <t>Registration of Religious Bodies</t>
  </si>
  <si>
    <t>Renewal of Licence/certificate</t>
  </si>
  <si>
    <t>Tender Documents</t>
  </si>
  <si>
    <t>Business/ Product Promotion</t>
  </si>
  <si>
    <t xml:space="preserve">Approved Transfers of Stall &amp;Stores </t>
  </si>
  <si>
    <t>FINES</t>
  </si>
  <si>
    <t>Spot Fine</t>
  </si>
  <si>
    <t>MISCELLANEOUS</t>
  </si>
  <si>
    <t>Recovery of Overpayment in Previous years</t>
  </si>
  <si>
    <t>Redemption of Other Loans and Advances</t>
  </si>
  <si>
    <t>Environmental Health/Safety/ Sanitation</t>
  </si>
  <si>
    <t>Sub-total IGF (local+stool/mdf)</t>
  </si>
  <si>
    <t>Sub-total IGF (local)</t>
  </si>
  <si>
    <t xml:space="preserve">EXPENDITURE ITEMS </t>
  </si>
  <si>
    <t>2021 Estimates</t>
  </si>
  <si>
    <t>Salary &amp; Wages (Gov't)</t>
  </si>
  <si>
    <t>Salary &amp; Wages (Assembly)</t>
  </si>
  <si>
    <t>OTHER ALLOWANCES</t>
  </si>
  <si>
    <t>Funeral Grants</t>
  </si>
  <si>
    <t>Overtime Allowance</t>
  </si>
  <si>
    <t>Transfer Grant</t>
  </si>
  <si>
    <t>Responsibility Allowance (PM)</t>
  </si>
  <si>
    <t>SOCIAL CONTRIBUTIONS</t>
  </si>
  <si>
    <t>Employers SSF Contributions</t>
  </si>
  <si>
    <t>Compensation of Employees</t>
  </si>
  <si>
    <t>MATERIALS &amp; OFFICE SUPPLIES</t>
  </si>
  <si>
    <t>Office Facilities/Supplies/Accessories</t>
  </si>
  <si>
    <t>Refreshment</t>
  </si>
  <si>
    <t>Drug &amp; Medical Equipments/COVID</t>
  </si>
  <si>
    <t>Electrical Accessories</t>
  </si>
  <si>
    <t>Construction Material</t>
  </si>
  <si>
    <t>Text Books and Library Books</t>
  </si>
  <si>
    <t>Teaching &amp; Learning Materials</t>
  </si>
  <si>
    <t>Sports,Recreational &amp; Cultural Market</t>
  </si>
  <si>
    <t>Household Items</t>
  </si>
  <si>
    <t>Purchase of Tools &amp; Equipment</t>
  </si>
  <si>
    <t>Clothing and Uniform</t>
  </si>
  <si>
    <t>Value Books</t>
  </si>
  <si>
    <t>Sub-total</t>
  </si>
  <si>
    <t>UTILITIES</t>
  </si>
  <si>
    <t>Electricity Charges</t>
  </si>
  <si>
    <t>Water Charges</t>
  </si>
  <si>
    <t>Postal Charges</t>
  </si>
  <si>
    <t>Sanitation Charges</t>
  </si>
  <si>
    <t>GENERAL CLEANING</t>
  </si>
  <si>
    <t>Cleaning &amp; Sanitation Mgt.</t>
  </si>
  <si>
    <t>RENTALS</t>
  </si>
  <si>
    <t>Office Accomodation</t>
  </si>
  <si>
    <t>Residential Accomodation</t>
  </si>
  <si>
    <t>Hotel Accomodations</t>
  </si>
  <si>
    <t>Rental of Other Transport</t>
  </si>
  <si>
    <t>TRAVEL AND TRANSPORT</t>
  </si>
  <si>
    <t>Maintenance and Repairs-Official vehicle</t>
  </si>
  <si>
    <t>Running Cost-Official Vehicle</t>
  </si>
  <si>
    <t>Night Allowance</t>
  </si>
  <si>
    <t>Local Travel Cost</t>
  </si>
  <si>
    <t>REPAIRS AND MAINTENANCE</t>
  </si>
  <si>
    <t>Maintenance of Residential Buildings</t>
  </si>
  <si>
    <t>Maintenance of Office Buildings</t>
  </si>
  <si>
    <t>Maintenance of Furnitures and Fixtures</t>
  </si>
  <si>
    <t>Maintenance of Machinery and Plant</t>
  </si>
  <si>
    <t>Maintenance of General Equipment</t>
  </si>
  <si>
    <t>Minor Repairs of Schools / Colleges</t>
  </si>
  <si>
    <t>Maintenance of Drains</t>
  </si>
  <si>
    <t>Maintenance of Markets</t>
  </si>
  <si>
    <t>Maint. Of Street &amp; Traffic Light</t>
  </si>
  <si>
    <t>TRAINING SEM &amp; CONFERENCES</t>
  </si>
  <si>
    <t>Examination Fees and Expenses</t>
  </si>
  <si>
    <t>Hotel Accomodation</t>
  </si>
  <si>
    <t>Library And Subscription</t>
  </si>
  <si>
    <t>Refreshments</t>
  </si>
  <si>
    <t>Staff Development / Capacity Building</t>
  </si>
  <si>
    <t>Public Education and Sensitisation</t>
  </si>
  <si>
    <t>CONSULTANCY SERVICES</t>
  </si>
  <si>
    <t>Local Consultancy Fee</t>
  </si>
  <si>
    <t>Contract Appointment</t>
  </si>
  <si>
    <t>SPECIAL SERVICES</t>
  </si>
  <si>
    <t>Service of State Protocol</t>
  </si>
  <si>
    <t>Official Celebrations</t>
  </si>
  <si>
    <t>Sub-structure Allowances</t>
  </si>
  <si>
    <t>Property Valuation Expenses</t>
  </si>
  <si>
    <t>Trade Promotion / Publicity</t>
  </si>
  <si>
    <t>OTHER CHARGES/FEES</t>
  </si>
  <si>
    <t>Bank Charges</t>
  </si>
  <si>
    <t>EMERGENCY SERVICES</t>
  </si>
  <si>
    <t>INSURANCE</t>
  </si>
  <si>
    <t>Insurance of Vehicles</t>
  </si>
  <si>
    <t>Sub-total (Goods&amp;Serv')</t>
  </si>
  <si>
    <t>Staff Welfare/Funeral Exp.</t>
  </si>
  <si>
    <t>Medical Charges/PWD</t>
  </si>
  <si>
    <t>OTHER CURRENT/MISC. EXP</t>
  </si>
  <si>
    <t>Court Expenses</t>
  </si>
  <si>
    <t>Award &amp; Rewards</t>
  </si>
  <si>
    <t>Donation</t>
  </si>
  <si>
    <t xml:space="preserve">Contributions/WRCC </t>
  </si>
  <si>
    <t>Street Naming</t>
  </si>
  <si>
    <t>Scholarship &amp; Bursaries</t>
  </si>
  <si>
    <t>TOTAL (GOODS &amp; SERVICES)</t>
  </si>
  <si>
    <t xml:space="preserve"> NON FINANCIAL ASSETS</t>
  </si>
  <si>
    <t>WIP TOILETS</t>
  </si>
  <si>
    <t>WIP SCHOOL BUILDINGS</t>
  </si>
  <si>
    <t>SLAUGHTER HOUSE</t>
  </si>
  <si>
    <t>WIP MARKETS</t>
  </si>
  <si>
    <t>WIP BUNGALOWS/FLAT</t>
  </si>
  <si>
    <t>HERITAGE ASSETS</t>
  </si>
  <si>
    <t>WIP WATER SYSTEMS</t>
  </si>
  <si>
    <t>WIP FURNITURE &amp; FITTINGS</t>
  </si>
  <si>
    <t>Sub-Total(Non-financial assets)</t>
  </si>
  <si>
    <t>LANDS AND ROYALTIES</t>
  </si>
  <si>
    <t>1415000</t>
  </si>
  <si>
    <t>RENT OF LAND, BUILDINGS &amp; HOUSES</t>
  </si>
  <si>
    <t>1422000</t>
  </si>
  <si>
    <t>1423000</t>
  </si>
  <si>
    <t>1430000</t>
  </si>
  <si>
    <t>FINES, PENALTIES &amp; FORFEITS</t>
  </si>
  <si>
    <t>1450000</t>
  </si>
  <si>
    <t>MISCELLANEOUS &amp; UNIDENTIFIED REVENUE</t>
  </si>
  <si>
    <t>MOTOR VEHICLE</t>
  </si>
  <si>
    <t>Emergency works</t>
  </si>
  <si>
    <t>EMPLOYER SOCIAL BENEFITS IN CASH</t>
  </si>
  <si>
    <t>Printed Material &amp; Stationery</t>
  </si>
  <si>
    <t>PROJECT DESCRIPTION</t>
  </si>
  <si>
    <t>LOCATION</t>
  </si>
  <si>
    <t>CONTRCTOR / CONSULTANT</t>
  </si>
  <si>
    <t xml:space="preserve">DATE OF AWARD </t>
  </si>
  <si>
    <t>EXPECTED DATE OF COMPLETION</t>
  </si>
  <si>
    <t>EXPENDITURE TO DATE</t>
  </si>
  <si>
    <t>OUTSTANDING BALANCE</t>
  </si>
  <si>
    <t xml:space="preserve">% OF COMPLETION </t>
  </si>
  <si>
    <t>IMPLEMENTATION STATUS</t>
  </si>
  <si>
    <t>ALLOCATION FOR 2023 (GH¢)</t>
  </si>
  <si>
    <t xml:space="preserve">Construction of Community Centre </t>
  </si>
  <si>
    <t>Asasetre</t>
  </si>
  <si>
    <t xml:space="preserve">Attans Enterprise </t>
  </si>
  <si>
    <t>14/04/2020</t>
  </si>
  <si>
    <t>14/08/2020</t>
  </si>
  <si>
    <t>On-going</t>
  </si>
  <si>
    <t xml:space="preserve">Construction of 3No. Market Shed </t>
  </si>
  <si>
    <t>Adubrim</t>
  </si>
  <si>
    <t>Jeorica Company Ltd</t>
  </si>
  <si>
    <t>14/07/2020</t>
  </si>
  <si>
    <t>Nkroful</t>
  </si>
  <si>
    <t>Yet to be awarded</t>
  </si>
  <si>
    <t>New</t>
  </si>
  <si>
    <t>Rehabilitation of the DCE's recidence</t>
  </si>
  <si>
    <t>District wide</t>
  </si>
  <si>
    <t xml:space="preserve">Construction of 1No. Slaughter House </t>
  </si>
  <si>
    <t>Aiyinase</t>
  </si>
  <si>
    <t>Awiebo</t>
  </si>
  <si>
    <t>Manufacture and Supply of Standard 500 Mono Desks and 100 pieces of Teachers Tables and Chairs in the District</t>
  </si>
  <si>
    <t xml:space="preserve">Construction of 7 No. Boreholes with Hand  pumping Machines  </t>
  </si>
  <si>
    <t>Bobrama,Baku Nvuma, Kamgbunli,Beposo,Atababo and Pelepolena</t>
  </si>
  <si>
    <t>Ricky Energy Ltd</t>
  </si>
  <si>
    <t>18/11/2020</t>
  </si>
  <si>
    <t>18/02/2021</t>
  </si>
  <si>
    <t>Ongoing</t>
  </si>
  <si>
    <t>Costruction of 1 No. 3 Unit Classroom Block, Office, Store, ICT,,Staff Common Room</t>
  </si>
  <si>
    <t>Joerica co. Ltd</t>
  </si>
  <si>
    <t>Costruction of 1 No. 3 Unit Classroom Block, Office, Store, ICT,,Staff Common Room and</t>
  </si>
  <si>
    <t>Nvelesolo</t>
  </si>
  <si>
    <t xml:space="preserve">John Jones Construction limited  </t>
  </si>
  <si>
    <t>14/8/18</t>
  </si>
  <si>
    <t>Costruction of 1 No. 6 Unit Classroom Block, Office, Store, ICT,,Staff Common Room with 6-Seater Water Closet</t>
  </si>
  <si>
    <t>Esiama SDA Primary School</t>
  </si>
  <si>
    <t xml:space="preserve">  Projekt 1 Ltd</t>
  </si>
  <si>
    <t>Costruction of 1 No. 3 Bedroom flat semi-detached for District Police Commander and District Magistrate</t>
  </si>
  <si>
    <t>Completed and in Use</t>
  </si>
  <si>
    <t xml:space="preserve">Construction of 2 No. 6 Seater Water Closet Toilets with mechanized borehole </t>
  </si>
  <si>
    <t xml:space="preserve">Construction of 1 No. 1Unit Modern Lockable Fish Market with 3 Handwashing facilities, terazzo floored, ceiling and 4-seater water closet toilet </t>
  </si>
  <si>
    <t xml:space="preserve">Construction of 1 No. 3-Unit Market Sheds with 2 No. Urinals </t>
  </si>
  <si>
    <t xml:space="preserve">Construction of Chps Compound </t>
  </si>
  <si>
    <t>Aluku</t>
  </si>
  <si>
    <t xml:space="preserve">Joethur Limited </t>
  </si>
  <si>
    <t xml:space="preserve">Construction of 1No.3-Unit Classroom Block, Office and Store with Ancillary Facilities </t>
  </si>
  <si>
    <t xml:space="preserve">Awiaso. </t>
  </si>
  <si>
    <t>Macbabs Investments</t>
  </si>
  <si>
    <t>18/3/2021</t>
  </si>
  <si>
    <t>Azulenoanu</t>
  </si>
  <si>
    <t>Axiles Construction Works</t>
  </si>
  <si>
    <t xml:space="preserve">Construction of 1No.12-Seater  Water Closet </t>
  </si>
  <si>
    <t>Completed</t>
  </si>
  <si>
    <t>Construction of 1 No. 16 seater W/C Toilet</t>
  </si>
  <si>
    <t>Nana Kofi Blankson Construction</t>
  </si>
  <si>
    <t xml:space="preserve">Construction of 1 No. 16 Aqua Privy Toilet </t>
  </si>
  <si>
    <t>Tandan</t>
  </si>
  <si>
    <t>P. Amponsah Ent.</t>
  </si>
  <si>
    <t>complete</t>
  </si>
  <si>
    <t xml:space="preserve">Construction of 2 Story 4 No. 2-Bed Room Quarters </t>
  </si>
  <si>
    <t>Zimpaba Ent. Ltd</t>
  </si>
  <si>
    <t>29/6/2015</t>
  </si>
  <si>
    <t>29/3/2016</t>
  </si>
  <si>
    <t xml:space="preserve">Construction of 1No. Three (3) unit Classroom Block with office and store ,ICT Center,Staff Common room  </t>
  </si>
  <si>
    <t>Salman</t>
  </si>
  <si>
    <t>Zornambay Company limited</t>
  </si>
  <si>
    <t>16/8/19</t>
  </si>
  <si>
    <t xml:space="preserve"> On-going              </t>
  </si>
  <si>
    <t>Construction of 1No. Community Center</t>
  </si>
  <si>
    <t>Akoto</t>
  </si>
  <si>
    <t>Vibe A.Engineering Ltd</t>
  </si>
  <si>
    <t>Complete</t>
  </si>
  <si>
    <t xml:space="preserve">Construction of 1No. Three (3) unit Classroom Block with office and store ,ICT Center,Staff Common room </t>
  </si>
  <si>
    <t>Basake</t>
  </si>
  <si>
    <t>Bomoakpole</t>
  </si>
  <si>
    <t>US Global Company Limited</t>
  </si>
  <si>
    <t xml:space="preserve">Construction of 1No. Nurses Quarters </t>
  </si>
  <si>
    <t>Anwia</t>
  </si>
  <si>
    <t xml:space="preserve">Quarfra Construction </t>
  </si>
  <si>
    <t>2017 eSTimates</t>
  </si>
  <si>
    <t>2017 Actuals</t>
  </si>
  <si>
    <t>2018 Actuals</t>
  </si>
  <si>
    <t>2018 Estimates</t>
  </si>
  <si>
    <t>2017 Estimates</t>
  </si>
  <si>
    <t>% Performance Against 2018 Actuals</t>
  </si>
  <si>
    <t>% Performance Against 2017 Actuals</t>
  </si>
  <si>
    <t>Supply of 8No. Motor bikes</t>
  </si>
  <si>
    <t>District Assembly</t>
  </si>
  <si>
    <r>
      <t xml:space="preserve">% Performance Against </t>
    </r>
    <r>
      <rPr>
        <b/>
        <sz val="11"/>
        <color rgb="FFFF0000"/>
        <rFont val="Times New Roman"/>
        <family val="1"/>
      </rPr>
      <t>2021 Estimate</t>
    </r>
  </si>
  <si>
    <t>Ex-Gratia</t>
  </si>
  <si>
    <t xml:space="preserve">REVENUE PERFORMANCE DETAILS (2020-AUGUST 2022) AND 2023 PROPOSED REVENUE ESTIMATES </t>
  </si>
  <si>
    <t>EXPENDITURE PERFORMANCE DETAILS (2020-AUGUST 2022) AND 2023 PROPOSED EXPENDITURE ESTIMATES</t>
  </si>
  <si>
    <t xml:space="preserve">Construction of 1 No. 6 Unit Classroom Block to a 1 No.Teachers Quarters </t>
  </si>
  <si>
    <t>Supply of Furniture for DCD's and DCE's recidence</t>
  </si>
  <si>
    <t>WIP HEALTH CENTERS</t>
  </si>
  <si>
    <t>SELF-HELP-DRAINAGE</t>
  </si>
  <si>
    <t>MOTOR BIKE</t>
  </si>
  <si>
    <t>Visits, Conferences /Seminars (domestic)</t>
  </si>
  <si>
    <t>Telecommunications</t>
  </si>
  <si>
    <t>Maintenance of Public Sanitary Facilities</t>
  </si>
  <si>
    <t>% Performance Against 2021 Estimate</t>
  </si>
  <si>
    <t xml:space="preserve">Construction of 4No.20 seater W/C </t>
  </si>
  <si>
    <t>Kikam, Nvuma, Esiama Mkt, Aiyinase Mkt</t>
  </si>
  <si>
    <t>Construction of 2No. 6 Seater at some selected schools</t>
  </si>
  <si>
    <t>EXPENDITURE PERFORMANCE, (2020-AUGUST 2022 &amp; DRAFT 2023 COMPOSITE BUDGET ESTIMATES)</t>
  </si>
  <si>
    <t>Actuals as @ Dec. 2022</t>
  </si>
  <si>
    <t>Actuals as @ May. 2023</t>
  </si>
  <si>
    <t>Actuals as @ Dec.. 2022</t>
  </si>
  <si>
    <t>% Performance Against Dec. 2022</t>
  </si>
  <si>
    <t>TOTAL</t>
  </si>
  <si>
    <t>CONTRACT SUM (GH₵) 2</t>
  </si>
  <si>
    <t>CONTRACT SUM (GH₵) 1</t>
  </si>
  <si>
    <t>Asanda,</t>
  </si>
  <si>
    <t>Attans Enterprise Ltd.</t>
  </si>
  <si>
    <t>kyekawa</t>
  </si>
  <si>
    <t>Rehabilitation of the DCDs recidence</t>
  </si>
  <si>
    <t>Sekamet Infinity Ltd</t>
  </si>
  <si>
    <t>SDSD</t>
  </si>
  <si>
    <t>Construction of 1 No. 10 Seater Water Closet with Mechanized Borehole</t>
  </si>
  <si>
    <t>Kikam</t>
  </si>
  <si>
    <t>17 Katona Company Ltd.</t>
  </si>
  <si>
    <t>Esiama</t>
  </si>
  <si>
    <t>Zong-yin Company Ltd</t>
  </si>
  <si>
    <t>Awarded</t>
  </si>
  <si>
    <t>Kamgbunli</t>
  </si>
  <si>
    <t>Abera Construction Ltd</t>
  </si>
  <si>
    <t>Jacoa Construction Ltd</t>
  </si>
  <si>
    <t>Nvuma</t>
  </si>
  <si>
    <t>Sunnydale Ltd</t>
  </si>
  <si>
    <t>Edwakpole</t>
  </si>
  <si>
    <t>2023 Approved Estimate as @ August 2022</t>
  </si>
  <si>
    <t>CHART OF ACCOUNT</t>
  </si>
  <si>
    <t>63043.45 released</t>
  </si>
  <si>
    <t>57000 released</t>
  </si>
  <si>
    <t>2023 Approved Estimate as per Estimate &amp; contracts</t>
  </si>
  <si>
    <t>EXPENDITURE TILL DATE</t>
  </si>
  <si>
    <t>WIP-HEALTH CENTERS</t>
  </si>
  <si>
    <t>WIP-TOILETS</t>
  </si>
  <si>
    <t>WIP-SCHOOL BUILDINGS</t>
  </si>
  <si>
    <t>WIP-BUNGALOWS/FLAT</t>
  </si>
  <si>
    <t>WIP-WATER SYSTEMS</t>
  </si>
  <si>
    <t>SELF-HELP PROJECTS</t>
  </si>
  <si>
    <t>Self-help projects</t>
  </si>
  <si>
    <t>Sub-total A</t>
  </si>
  <si>
    <t>Sub-total B</t>
  </si>
  <si>
    <t xml:space="preserve">Construction of 1 No. 6 Seater Water Closet Toilets with mechanized borehole </t>
  </si>
  <si>
    <t>Sub-total C</t>
  </si>
  <si>
    <t>WIP-MARKETS</t>
  </si>
  <si>
    <t>TOTAL_CAPEX</t>
  </si>
  <si>
    <t>Actuals as @ May 2023</t>
  </si>
  <si>
    <r>
      <t xml:space="preserve">% Performance Against </t>
    </r>
    <r>
      <rPr>
        <b/>
        <sz val="11"/>
        <color rgb="FFFF0000"/>
        <rFont val="Times New Roman"/>
        <family val="1"/>
      </rPr>
      <t>2022 Estimate</t>
    </r>
  </si>
  <si>
    <t>DACF-RFG</t>
  </si>
  <si>
    <t>Baseke Awarded</t>
  </si>
  <si>
    <t>DACF</t>
  </si>
  <si>
    <t>UBAISHS (Kangbuli), Edwakpole</t>
  </si>
  <si>
    <t>MDF</t>
  </si>
  <si>
    <t>IGF</t>
  </si>
  <si>
    <t>Cashbak International Ghana Ltd.</t>
  </si>
  <si>
    <t>Supply of Standard 1000 Dual Desks in the District</t>
  </si>
  <si>
    <t xml:space="preserve">Supply of 1No.4*4 Double Cabin Pickup Vehicle </t>
  </si>
  <si>
    <t>2022 Actuals</t>
  </si>
  <si>
    <t>BUDGET DEFICIT/SURPLUS</t>
  </si>
  <si>
    <t>FUND SOURCE</t>
  </si>
  <si>
    <t>MDF/LMC</t>
  </si>
  <si>
    <t>% Performance Against Est.</t>
  </si>
  <si>
    <t>2023 Approved Estimate as per Actual Contract sums</t>
  </si>
  <si>
    <t>PAID</t>
  </si>
  <si>
    <t>2023 Review</t>
  </si>
  <si>
    <t xml:space="preserve"> </t>
  </si>
  <si>
    <t>Actualised from 3111353 Projests above</t>
  </si>
  <si>
    <t>REVENUE PERFORMANCE, (2020-AUGUST 2022 &amp; 2023 COMPOSITE BUDGET ESTIMATES)</t>
  </si>
  <si>
    <t>↑</t>
  </si>
  <si>
    <t>↓</t>
  </si>
  <si>
    <t>2023 APPROVED EST / ACT. CONTRACT SUM</t>
  </si>
  <si>
    <r>
      <rPr>
        <sz val="10"/>
        <color rgb="FFFF0000"/>
        <rFont val="Times New Roman"/>
        <family val="1"/>
      </rPr>
      <t>Asanda</t>
    </r>
    <r>
      <rPr>
        <sz val="10"/>
        <rFont val="Times New Roman"/>
        <family val="1"/>
      </rPr>
      <t>, Baseke</t>
    </r>
  </si>
  <si>
    <t>2023 REVIEW / OUTSTANDING</t>
  </si>
  <si>
    <t>54,135.83 released</t>
  </si>
  <si>
    <t>54,561.17 released</t>
  </si>
  <si>
    <t>Asanda, Baseke</t>
  </si>
  <si>
    <r>
      <t xml:space="preserve">% Performance Against </t>
    </r>
    <r>
      <rPr>
        <b/>
        <sz val="11"/>
        <color rgb="FFFF0000"/>
        <rFont val="Times New Roman"/>
        <family val="1"/>
      </rPr>
      <t>2022 Est.</t>
    </r>
  </si>
  <si>
    <t>% Performance Against 2023 Est.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</si>
</sst>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#,##0.00_ ;\-#,##0.00\ 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  <font>
      <b/>
      <sz val="9"/>
      <name val="Times New Roman"/>
      <family val="1"/>
    </font>
    <font>
      <sz val="10"/>
      <color theme="0"/>
      <name val="Times New Roman"/>
      <family val="1"/>
    </font>
    <font>
      <sz val="10"/>
      <color theme="1"/>
      <name val="Calibri"/>
      <family val="2"/>
    </font>
    <font>
      <sz val="11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rgb="FFFF0000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10" fillId="0" borderId="0" applyNumberFormat="0" applyFill="0" applyBorder="0" applyAlignment="0" applyProtection="0"/>
  </cellStyleXfs>
  <cellXfs count="1096">
    <xf numFmtId="0" fontId="0" fillId="0" borderId="0" xfId="0"/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vertical="top"/>
    </xf>
    <xf numFmtId="43" fontId="6" fillId="2" borderId="0" xfId="1" applyFont="1" applyFill="1" applyAlignment="1">
      <alignment vertical="top"/>
    </xf>
    <xf numFmtId="43" fontId="6" fillId="2" borderId="0" xfId="1" applyFont="1" applyFill="1" applyBorder="1" applyAlignment="1">
      <alignment vertical="top"/>
    </xf>
    <xf numFmtId="0" fontId="3" fillId="0" borderId="0" xfId="0" applyFont="1"/>
    <xf numFmtId="43" fontId="3" fillId="2" borderId="0" xfId="1" applyFont="1" applyFill="1"/>
    <xf numFmtId="43" fontId="5" fillId="2" borderId="0" xfId="1" applyFont="1" applyFill="1" applyAlignment="1">
      <alignment vertical="top"/>
    </xf>
    <xf numFmtId="43" fontId="6" fillId="2" borderId="0" xfId="1" applyFont="1" applyFill="1" applyBorder="1" applyAlignment="1">
      <alignment horizontal="right" vertical="top"/>
    </xf>
    <xf numFmtId="0" fontId="3" fillId="2" borderId="10" xfId="0" applyFont="1" applyFill="1" applyBorder="1" applyAlignment="1">
      <alignment horizontal="center" vertical="center"/>
    </xf>
    <xf numFmtId="4" fontId="3" fillId="2" borderId="9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>
      <alignment horizontal="center" vertical="top"/>
    </xf>
    <xf numFmtId="43" fontId="6" fillId="2" borderId="0" xfId="1" applyFont="1" applyFill="1" applyAlignment="1">
      <alignment horizontal="right" vertical="top"/>
    </xf>
    <xf numFmtId="4" fontId="3" fillId="2" borderId="4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43" fontId="12" fillId="2" borderId="4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top"/>
    </xf>
    <xf numFmtId="0" fontId="12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vertical="center" wrapText="1"/>
    </xf>
    <xf numFmtId="4" fontId="11" fillId="2" borderId="6" xfId="0" applyNumberFormat="1" applyFont="1" applyFill="1" applyBorder="1" applyAlignment="1">
      <alignment horizontal="center" vertical="center"/>
    </xf>
    <xf numFmtId="4" fontId="11" fillId="2" borderId="5" xfId="1" applyNumberFormat="1" applyFont="1" applyFill="1" applyBorder="1" applyAlignment="1">
      <alignment horizontal="center" vertical="center"/>
    </xf>
    <xf numFmtId="4" fontId="11" fillId="2" borderId="7" xfId="1" applyNumberFormat="1" applyFont="1" applyFill="1" applyBorder="1" applyAlignment="1">
      <alignment horizontal="center" vertical="center"/>
    </xf>
    <xf numFmtId="4" fontId="11" fillId="2" borderId="9" xfId="0" applyNumberFormat="1" applyFont="1" applyFill="1" applyBorder="1" applyAlignment="1">
      <alignment horizontal="center" vertical="center"/>
    </xf>
    <xf numFmtId="4" fontId="11" fillId="2" borderId="9" xfId="1" applyNumberFormat="1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 wrapText="1"/>
    </xf>
    <xf numFmtId="0" fontId="15" fillId="2" borderId="9" xfId="2" applyFont="1" applyFill="1" applyBorder="1" applyAlignment="1">
      <alignment vertical="center" wrapText="1"/>
    </xf>
    <xf numFmtId="4" fontId="11" fillId="2" borderId="14" xfId="0" applyNumberFormat="1" applyFont="1" applyFill="1" applyBorder="1" applyAlignment="1">
      <alignment horizontal="center" vertical="center"/>
    </xf>
    <xf numFmtId="4" fontId="11" fillId="2" borderId="10" xfId="1" applyNumberFormat="1" applyFont="1" applyFill="1" applyBorder="1" applyAlignment="1">
      <alignment horizontal="center" vertical="center"/>
    </xf>
    <xf numFmtId="4" fontId="11" fillId="2" borderId="15" xfId="0" applyNumberFormat="1" applyFont="1" applyFill="1" applyBorder="1" applyAlignment="1">
      <alignment horizontal="center" vertical="center"/>
    </xf>
    <xf numFmtId="4" fontId="11" fillId="2" borderId="11" xfId="1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 wrapText="1"/>
    </xf>
    <xf numFmtId="4" fontId="12" fillId="2" borderId="15" xfId="0" applyNumberFormat="1" applyFont="1" applyFill="1" applyBorder="1" applyAlignment="1">
      <alignment horizontal="center" vertical="center"/>
    </xf>
    <xf numFmtId="4" fontId="12" fillId="2" borderId="4" xfId="1" applyNumberFormat="1" applyFont="1" applyFill="1" applyBorder="1" applyAlignment="1">
      <alignment horizontal="center" vertical="center"/>
    </xf>
    <xf numFmtId="4" fontId="12" fillId="2" borderId="4" xfId="0" applyNumberFormat="1" applyFont="1" applyFill="1" applyBorder="1" applyAlignment="1">
      <alignment horizontal="center" vertical="center"/>
    </xf>
    <xf numFmtId="43" fontId="12" fillId="2" borderId="4" xfId="1" applyFont="1" applyFill="1" applyBorder="1" applyAlignment="1">
      <alignment vertical="center"/>
    </xf>
    <xf numFmtId="0" fontId="12" fillId="2" borderId="10" xfId="0" applyFont="1" applyFill="1" applyBorder="1" applyAlignment="1">
      <alignment horizontal="center" vertical="top"/>
    </xf>
    <xf numFmtId="0" fontId="12" fillId="2" borderId="9" xfId="0" applyFont="1" applyFill="1" applyBorder="1" applyAlignment="1">
      <alignment vertical="top" wrapText="1"/>
    </xf>
    <xf numFmtId="4" fontId="11" fillId="2" borderId="6" xfId="0" applyNumberFormat="1" applyFont="1" applyFill="1" applyBorder="1" applyAlignment="1">
      <alignment horizontal="center" vertical="top"/>
    </xf>
    <xf numFmtId="4" fontId="11" fillId="2" borderId="5" xfId="1" applyNumberFormat="1" applyFont="1" applyFill="1" applyBorder="1" applyAlignment="1">
      <alignment horizontal="center" vertical="top"/>
    </xf>
    <xf numFmtId="4" fontId="11" fillId="2" borderId="7" xfId="1" applyNumberFormat="1" applyFont="1" applyFill="1" applyBorder="1" applyAlignment="1">
      <alignment horizontal="center" vertical="top"/>
    </xf>
    <xf numFmtId="4" fontId="11" fillId="2" borderId="10" xfId="0" applyNumberFormat="1" applyFont="1" applyFill="1" applyBorder="1" applyAlignment="1">
      <alignment horizontal="center" vertical="top"/>
    </xf>
    <xf numFmtId="4" fontId="11" fillId="2" borderId="9" xfId="0" applyNumberFormat="1" applyFont="1" applyFill="1" applyBorder="1" applyAlignment="1">
      <alignment horizontal="center" vertical="top"/>
    </xf>
    <xf numFmtId="4" fontId="11" fillId="2" borderId="9" xfId="1" applyNumberFormat="1" applyFont="1" applyFill="1" applyBorder="1" applyAlignment="1">
      <alignment horizontal="center" vertical="top"/>
    </xf>
    <xf numFmtId="43" fontId="11" fillId="2" borderId="9" xfId="1" applyFont="1" applyFill="1" applyBorder="1" applyAlignment="1">
      <alignment vertical="top"/>
    </xf>
    <xf numFmtId="0" fontId="11" fillId="2" borderId="10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vertical="center" wrapText="1"/>
    </xf>
    <xf numFmtId="4" fontId="11" fillId="2" borderId="14" xfId="1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vertical="center" wrapText="1"/>
    </xf>
    <xf numFmtId="4" fontId="11" fillId="2" borderId="15" xfId="1" applyNumberFormat="1" applyFont="1" applyFill="1" applyBorder="1" applyAlignment="1">
      <alignment horizontal="center" vertical="center"/>
    </xf>
    <xf numFmtId="4" fontId="11" fillId="2" borderId="12" xfId="1" applyNumberFormat="1" applyFont="1" applyFill="1" applyBorder="1" applyAlignment="1">
      <alignment horizontal="center" vertical="center"/>
    </xf>
    <xf numFmtId="4" fontId="12" fillId="2" borderId="3" xfId="1" applyNumberFormat="1" applyFont="1" applyFill="1" applyBorder="1" applyAlignment="1">
      <alignment horizontal="center" vertical="center"/>
    </xf>
    <xf numFmtId="43" fontId="12" fillId="2" borderId="4" xfId="1" applyFont="1" applyFill="1" applyBorder="1" applyAlignment="1">
      <alignment horizontal="center" vertical="center"/>
    </xf>
    <xf numFmtId="0" fontId="12" fillId="2" borderId="10" xfId="2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vertical="center" wrapText="1"/>
    </xf>
    <xf numFmtId="43" fontId="11" fillId="2" borderId="9" xfId="1" applyFont="1" applyFill="1" applyBorder="1" applyAlignment="1">
      <alignment vertical="center"/>
    </xf>
    <xf numFmtId="0" fontId="12" fillId="2" borderId="10" xfId="0" applyFont="1" applyFill="1" applyBorder="1" applyAlignment="1">
      <alignment horizontal="center" vertical="center"/>
    </xf>
    <xf numFmtId="4" fontId="11" fillId="2" borderId="0" xfId="1" applyNumberFormat="1" applyFont="1" applyFill="1" applyBorder="1" applyAlignment="1">
      <alignment horizontal="center" vertical="center"/>
    </xf>
    <xf numFmtId="4" fontId="12" fillId="2" borderId="0" xfId="1" applyNumberFormat="1" applyFont="1" applyFill="1" applyBorder="1" applyAlignment="1">
      <alignment horizontal="center" vertical="center"/>
    </xf>
    <xf numFmtId="4" fontId="12" fillId="2" borderId="9" xfId="1" applyNumberFormat="1" applyFont="1" applyFill="1" applyBorder="1" applyAlignment="1">
      <alignment horizontal="center" vertical="center"/>
    </xf>
    <xf numFmtId="4" fontId="11" fillId="2" borderId="13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" fontId="12" fillId="2" borderId="2" xfId="1" applyNumberFormat="1" applyFont="1" applyFill="1" applyBorder="1" applyAlignment="1">
      <alignment horizontal="center" vertical="center"/>
    </xf>
    <xf numFmtId="43" fontId="11" fillId="2" borderId="8" xfId="1" applyFont="1" applyFill="1" applyBorder="1" applyAlignment="1">
      <alignment vertical="center"/>
    </xf>
    <xf numFmtId="43" fontId="11" fillId="2" borderId="5" xfId="1" applyFont="1" applyFill="1" applyBorder="1" applyAlignment="1">
      <alignment horizontal="right" vertical="center"/>
    </xf>
    <xf numFmtId="43" fontId="12" fillId="2" borderId="8" xfId="1" applyFont="1" applyFill="1" applyBorder="1" applyAlignment="1">
      <alignment horizontal="right" vertical="center"/>
    </xf>
    <xf numFmtId="43" fontId="11" fillId="2" borderId="5" xfId="1" applyFont="1" applyFill="1" applyBorder="1" applyAlignment="1">
      <alignment vertical="center"/>
    </xf>
    <xf numFmtId="4" fontId="11" fillId="2" borderId="11" xfId="0" applyNumberFormat="1" applyFont="1" applyFill="1" applyBorder="1" applyAlignment="1">
      <alignment horizontal="center" vertical="center"/>
    </xf>
    <xf numFmtId="4" fontId="11" fillId="2" borderId="6" xfId="1" applyNumberFormat="1" applyFont="1" applyFill="1" applyBorder="1" applyAlignment="1">
      <alignment horizontal="center" vertical="center"/>
    </xf>
    <xf numFmtId="4" fontId="11" fillId="2" borderId="5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 wrapText="1"/>
    </xf>
    <xf numFmtId="43" fontId="11" fillId="2" borderId="14" xfId="1" applyFont="1" applyFill="1" applyBorder="1" applyAlignment="1">
      <alignment vertical="top"/>
    </xf>
    <xf numFmtId="43" fontId="11" fillId="2" borderId="0" xfId="1" applyFont="1" applyFill="1" applyBorder="1" applyAlignment="1">
      <alignment horizontal="right" vertical="top"/>
    </xf>
    <xf numFmtId="43" fontId="12" fillId="2" borderId="9" xfId="1" applyFont="1" applyFill="1" applyBorder="1" applyAlignment="1">
      <alignment horizontal="right" vertical="top"/>
    </xf>
    <xf numFmtId="2" fontId="11" fillId="2" borderId="9" xfId="0" applyNumberFormat="1" applyFont="1" applyFill="1" applyBorder="1" applyAlignment="1">
      <alignment vertical="top"/>
    </xf>
    <xf numFmtId="0" fontId="11" fillId="2" borderId="4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4" fontId="12" fillId="2" borderId="1" xfId="1" applyNumberFormat="1" applyFont="1" applyFill="1" applyBorder="1" applyAlignment="1">
      <alignment horizontal="center" vertical="center"/>
    </xf>
    <xf numFmtId="4" fontId="12" fillId="2" borderId="9" xfId="0" applyNumberFormat="1" applyFont="1" applyFill="1" applyBorder="1" applyAlignment="1">
      <alignment horizontal="center" vertical="center"/>
    </xf>
    <xf numFmtId="4" fontId="12" fillId="2" borderId="15" xfId="1" applyNumberFormat="1" applyFont="1" applyFill="1" applyBorder="1" applyAlignment="1">
      <alignment horizontal="center" vertical="center"/>
    </xf>
    <xf numFmtId="4" fontId="12" fillId="2" borderId="12" xfId="1" applyNumberFormat="1" applyFont="1" applyFill="1" applyBorder="1" applyAlignment="1">
      <alignment horizontal="center" vertical="center"/>
    </xf>
    <xf numFmtId="4" fontId="12" fillId="2" borderId="11" xfId="1" applyNumberFormat="1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wrapText="1"/>
    </xf>
    <xf numFmtId="4" fontId="17" fillId="3" borderId="15" xfId="1" applyNumberFormat="1" applyFont="1" applyFill="1" applyBorder="1" applyAlignment="1">
      <alignment horizontal="center" vertical="center"/>
    </xf>
    <xf numFmtId="4" fontId="17" fillId="3" borderId="12" xfId="1" applyNumberFormat="1" applyFont="1" applyFill="1" applyBorder="1" applyAlignment="1">
      <alignment horizontal="center" vertical="center"/>
    </xf>
    <xf numFmtId="4" fontId="17" fillId="3" borderId="11" xfId="1" applyNumberFormat="1" applyFont="1" applyFill="1" applyBorder="1" applyAlignment="1">
      <alignment horizontal="center" vertical="center"/>
    </xf>
    <xf numFmtId="4" fontId="17" fillId="3" borderId="4" xfId="0" applyNumberFormat="1" applyFont="1" applyFill="1" applyBorder="1" applyAlignment="1">
      <alignment horizontal="center" vertical="center"/>
    </xf>
    <xf numFmtId="4" fontId="17" fillId="3" borderId="4" xfId="1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4" fontId="18" fillId="2" borderId="9" xfId="1" applyNumberFormat="1" applyFont="1" applyFill="1" applyBorder="1" applyAlignment="1">
      <alignment horizontal="center" vertical="center"/>
    </xf>
    <xf numFmtId="4" fontId="3" fillId="2" borderId="10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center" vertical="center"/>
    </xf>
    <xf numFmtId="4" fontId="3" fillId="2" borderId="14" xfId="1" applyNumberFormat="1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9" xfId="0" applyFont="1" applyFill="1" applyBorder="1" applyAlignment="1">
      <alignment horizontal="center"/>
    </xf>
    <xf numFmtId="43" fontId="3" fillId="2" borderId="9" xfId="0" applyNumberFormat="1" applyFont="1" applyFill="1" applyBorder="1"/>
    <xf numFmtId="0" fontId="3" fillId="2" borderId="10" xfId="0" applyFont="1" applyFill="1" applyBorder="1" applyAlignment="1">
      <alignment horizontal="center"/>
    </xf>
    <xf numFmtId="4" fontId="19" fillId="2" borderId="4" xfId="0" applyNumberFormat="1" applyFont="1" applyFill="1" applyBorder="1" applyAlignment="1">
      <alignment horizontal="center" vertical="center"/>
    </xf>
    <xf numFmtId="4" fontId="19" fillId="2" borderId="4" xfId="1" applyNumberFormat="1" applyFont="1" applyFill="1" applyBorder="1" applyAlignment="1">
      <alignment horizontal="center" vertical="center"/>
    </xf>
    <xf numFmtId="4" fontId="19" fillId="2" borderId="3" xfId="1" applyNumberFormat="1" applyFont="1" applyFill="1" applyBorder="1" applyAlignment="1">
      <alignment horizontal="center" vertical="center"/>
    </xf>
    <xf numFmtId="4" fontId="3" fillId="2" borderId="6" xfId="1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43" fontId="3" fillId="2" borderId="11" xfId="0" applyNumberFormat="1" applyFont="1" applyFill="1" applyBorder="1"/>
    <xf numFmtId="4" fontId="3" fillId="2" borderId="11" xfId="1" applyNumberFormat="1" applyFont="1" applyFill="1" applyBorder="1" applyAlignment="1">
      <alignment horizontal="center" vertical="center"/>
    </xf>
    <xf numFmtId="4" fontId="3" fillId="2" borderId="12" xfId="1" applyNumberFormat="1" applyFont="1" applyFill="1" applyBorder="1" applyAlignment="1">
      <alignment horizontal="center" vertical="center"/>
    </xf>
    <xf numFmtId="4" fontId="3" fillId="2" borderId="15" xfId="1" applyNumberFormat="1" applyFont="1" applyFill="1" applyBorder="1" applyAlignment="1">
      <alignment horizontal="center" vertical="center"/>
    </xf>
    <xf numFmtId="4" fontId="3" fillId="2" borderId="0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43" fontId="19" fillId="2" borderId="4" xfId="1" applyFont="1" applyFill="1" applyBorder="1" applyAlignment="1">
      <alignment horizontal="center" vertical="center" wrapText="1"/>
    </xf>
    <xf numFmtId="43" fontId="19" fillId="2" borderId="3" xfId="1" applyFont="1" applyFill="1" applyBorder="1" applyAlignment="1">
      <alignment horizontal="center" vertical="center" wrapText="1"/>
    </xf>
    <xf numFmtId="2" fontId="19" fillId="2" borderId="4" xfId="0" applyNumberFormat="1" applyFont="1" applyFill="1" applyBorder="1" applyAlignment="1">
      <alignment horizontal="center" vertical="center" wrapText="1"/>
    </xf>
    <xf numFmtId="43" fontId="3" fillId="2" borderId="7" xfId="1" applyFont="1" applyFill="1" applyBorder="1"/>
    <xf numFmtId="43" fontId="3" fillId="2" borderId="6" xfId="1" applyFont="1" applyFill="1" applyBorder="1"/>
    <xf numFmtId="4" fontId="3" fillId="2" borderId="9" xfId="1" applyNumberFormat="1" applyFont="1" applyFill="1" applyBorder="1" applyAlignment="1">
      <alignment horizontal="center"/>
    </xf>
    <xf numFmtId="4" fontId="3" fillId="2" borderId="9" xfId="0" applyNumberFormat="1" applyFont="1" applyFill="1" applyBorder="1"/>
    <xf numFmtId="43" fontId="3" fillId="2" borderId="10" xfId="1" applyFont="1" applyFill="1" applyBorder="1"/>
    <xf numFmtId="43" fontId="3" fillId="2" borderId="14" xfId="1" applyFont="1" applyFill="1" applyBorder="1"/>
    <xf numFmtId="43" fontId="3" fillId="2" borderId="9" xfId="1" applyFont="1" applyFill="1" applyBorder="1"/>
    <xf numFmtId="43" fontId="19" fillId="2" borderId="1" xfId="1" applyFont="1" applyFill="1" applyBorder="1"/>
    <xf numFmtId="43" fontId="19" fillId="2" borderId="3" xfId="1" applyFont="1" applyFill="1" applyBorder="1"/>
    <xf numFmtId="4" fontId="19" fillId="2" borderId="4" xfId="1" applyNumberFormat="1" applyFont="1" applyFill="1" applyBorder="1" applyAlignment="1">
      <alignment horizontal="center"/>
    </xf>
    <xf numFmtId="43" fontId="19" fillId="2" borderId="4" xfId="1" applyFont="1" applyFill="1" applyBorder="1"/>
    <xf numFmtId="2" fontId="3" fillId="2" borderId="9" xfId="0" applyNumberFormat="1" applyFont="1" applyFill="1" applyBorder="1"/>
    <xf numFmtId="43" fontId="3" fillId="2" borderId="9" xfId="0" applyNumberFormat="1" applyFont="1" applyFill="1" applyBorder="1" applyAlignment="1">
      <alignment horizontal="left"/>
    </xf>
    <xf numFmtId="4" fontId="19" fillId="2" borderId="1" xfId="0" applyNumberFormat="1" applyFont="1" applyFill="1" applyBorder="1" applyAlignment="1">
      <alignment horizontal="center" vertical="center"/>
    </xf>
    <xf numFmtId="4" fontId="19" fillId="2" borderId="3" xfId="0" applyNumberFormat="1" applyFont="1" applyFill="1" applyBorder="1" applyAlignment="1">
      <alignment horizontal="center" vertical="center"/>
    </xf>
    <xf numFmtId="43" fontId="3" fillId="2" borderId="11" xfId="1" applyFont="1" applyFill="1" applyBorder="1"/>
    <xf numFmtId="43" fontId="19" fillId="2" borderId="4" xfId="0" applyNumberFormat="1" applyFont="1" applyFill="1" applyBorder="1"/>
    <xf numFmtId="0" fontId="19" fillId="2" borderId="10" xfId="0" applyFont="1" applyFill="1" applyBorder="1" applyAlignment="1">
      <alignment horizontal="center" vertical="center"/>
    </xf>
    <xf numFmtId="43" fontId="19" fillId="2" borderId="17" xfId="0" applyNumberFormat="1" applyFont="1" applyFill="1" applyBorder="1" applyAlignment="1">
      <alignment vertical="center" wrapText="1"/>
    </xf>
    <xf numFmtId="43" fontId="19" fillId="2" borderId="24" xfId="0" applyNumberFormat="1" applyFont="1" applyFill="1" applyBorder="1" applyAlignment="1">
      <alignment vertical="center"/>
    </xf>
    <xf numFmtId="43" fontId="19" fillId="2" borderId="17" xfId="0" applyNumberFormat="1" applyFont="1" applyFill="1" applyBorder="1" applyAlignment="1">
      <alignment vertical="center"/>
    </xf>
    <xf numFmtId="4" fontId="19" fillId="2" borderId="24" xfId="0" applyNumberFormat="1" applyFont="1" applyFill="1" applyBorder="1" applyAlignment="1">
      <alignment horizontal="center" vertical="center"/>
    </xf>
    <xf numFmtId="43" fontId="19" fillId="2" borderId="24" xfId="1" applyFont="1" applyFill="1" applyBorder="1" applyAlignment="1">
      <alignment vertical="center"/>
    </xf>
    <xf numFmtId="4" fontId="19" fillId="2" borderId="17" xfId="1" applyNumberFormat="1" applyFont="1" applyFill="1" applyBorder="1" applyAlignment="1">
      <alignment horizontal="center" vertical="center"/>
    </xf>
    <xf numFmtId="2" fontId="19" fillId="2" borderId="2" xfId="1" applyNumberFormat="1" applyFont="1" applyFill="1" applyBorder="1" applyAlignment="1">
      <alignment horizontal="center" vertical="center"/>
    </xf>
    <xf numFmtId="43" fontId="19" fillId="2" borderId="17" xfId="1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43" fontId="19" fillId="2" borderId="16" xfId="1" applyFont="1" applyFill="1" applyBorder="1"/>
    <xf numFmtId="43" fontId="3" fillId="2" borderId="0" xfId="1" applyFont="1" applyFill="1" applyBorder="1"/>
    <xf numFmtId="43" fontId="3" fillId="2" borderId="9" xfId="0" applyNumberFormat="1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 wrapText="1"/>
    </xf>
    <xf numFmtId="4" fontId="19" fillId="2" borderId="18" xfId="0" applyNumberFormat="1" applyFont="1" applyFill="1" applyBorder="1" applyAlignment="1">
      <alignment horizontal="center" vertical="center"/>
    </xf>
    <xf numFmtId="4" fontId="19" fillId="2" borderId="19" xfId="0" applyNumberFormat="1" applyFont="1" applyFill="1" applyBorder="1" applyAlignment="1">
      <alignment horizontal="center" vertical="center"/>
    </xf>
    <xf numFmtId="4" fontId="19" fillId="2" borderId="1" xfId="1" applyNumberFormat="1" applyFont="1" applyFill="1" applyBorder="1" applyAlignment="1">
      <alignment horizontal="center" vertical="center"/>
    </xf>
    <xf numFmtId="4" fontId="19" fillId="2" borderId="10" xfId="1" applyNumberFormat="1" applyFont="1" applyFill="1" applyBorder="1" applyAlignment="1">
      <alignment horizontal="center" vertical="center"/>
    </xf>
    <xf numFmtId="4" fontId="19" fillId="2" borderId="14" xfId="1" applyNumberFormat="1" applyFont="1" applyFill="1" applyBorder="1" applyAlignment="1">
      <alignment horizontal="center" vertical="center"/>
    </xf>
    <xf numFmtId="4" fontId="19" fillId="2" borderId="12" xfId="0" applyNumberFormat="1" applyFont="1" applyFill="1" applyBorder="1" applyAlignment="1">
      <alignment horizontal="center" vertical="center"/>
    </xf>
    <xf numFmtId="4" fontId="19" fillId="2" borderId="15" xfId="0" applyNumberFormat="1" applyFont="1" applyFill="1" applyBorder="1" applyAlignment="1">
      <alignment horizontal="center" vertical="center"/>
    </xf>
    <xf numFmtId="4" fontId="3" fillId="2" borderId="11" xfId="0" applyNumberFormat="1" applyFont="1" applyFill="1" applyBorder="1" applyAlignment="1">
      <alignment horizontal="center" vertical="center"/>
    </xf>
    <xf numFmtId="4" fontId="3" fillId="2" borderId="7" xfId="1" applyNumberFormat="1" applyFont="1" applyFill="1" applyBorder="1" applyAlignment="1">
      <alignment horizontal="center" vertical="center"/>
    </xf>
    <xf numFmtId="4" fontId="3" fillId="2" borderId="5" xfId="1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/>
    </xf>
    <xf numFmtId="0" fontId="3" fillId="2" borderId="9" xfId="0" applyFont="1" applyFill="1" applyBorder="1"/>
    <xf numFmtId="43" fontId="19" fillId="2" borderId="14" xfId="1" applyFont="1" applyFill="1" applyBorder="1"/>
    <xf numFmtId="43" fontId="19" fillId="2" borderId="9" xfId="1" applyFont="1" applyFill="1" applyBorder="1"/>
    <xf numFmtId="2" fontId="19" fillId="2" borderId="9" xfId="0" applyNumberFormat="1" applyFont="1" applyFill="1" applyBorder="1"/>
    <xf numFmtId="4" fontId="19" fillId="2" borderId="9" xfId="0" applyNumberFormat="1" applyFont="1" applyFill="1" applyBorder="1" applyAlignment="1">
      <alignment horizontal="center" vertical="center"/>
    </xf>
    <xf numFmtId="4" fontId="19" fillId="2" borderId="10" xfId="0" applyNumberFormat="1" applyFont="1" applyFill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center" vertical="center"/>
    </xf>
    <xf numFmtId="4" fontId="19" fillId="2" borderId="22" xfId="0" applyNumberFormat="1" applyFont="1" applyFill="1" applyBorder="1" applyAlignment="1">
      <alignment horizontal="center" vertical="center"/>
    </xf>
    <xf numFmtId="4" fontId="19" fillId="2" borderId="22" xfId="1" applyNumberFormat="1" applyFont="1" applyFill="1" applyBorder="1" applyAlignment="1">
      <alignment horizontal="center" vertical="center"/>
    </xf>
    <xf numFmtId="4" fontId="19" fillId="2" borderId="14" xfId="0" applyNumberFormat="1" applyFont="1" applyFill="1" applyBorder="1" applyAlignment="1">
      <alignment horizontal="center" vertical="center"/>
    </xf>
    <xf numFmtId="4" fontId="19" fillId="2" borderId="9" xfId="1" applyNumberFormat="1" applyFont="1" applyFill="1" applyBorder="1" applyAlignment="1">
      <alignment horizontal="center" vertical="center"/>
    </xf>
    <xf numFmtId="43" fontId="19" fillId="2" borderId="7" xfId="1" applyFont="1" applyFill="1" applyBorder="1"/>
    <xf numFmtId="43" fontId="19" fillId="2" borderId="6" xfId="1" applyFont="1" applyFill="1" applyBorder="1"/>
    <xf numFmtId="4" fontId="19" fillId="2" borderId="8" xfId="0" applyNumberFormat="1" applyFont="1" applyFill="1" applyBorder="1" applyAlignment="1">
      <alignment horizontal="center" vertical="center"/>
    </xf>
    <xf numFmtId="4" fontId="19" fillId="2" borderId="5" xfId="0" applyNumberFormat="1" applyFont="1" applyFill="1" applyBorder="1" applyAlignment="1">
      <alignment horizontal="center" vertical="center"/>
    </xf>
    <xf numFmtId="4" fontId="19" fillId="2" borderId="6" xfId="0" applyNumberFormat="1" applyFont="1" applyFill="1" applyBorder="1" applyAlignment="1">
      <alignment horizontal="center" vertical="center"/>
    </xf>
    <xf numFmtId="4" fontId="19" fillId="2" borderId="5" xfId="1" applyNumberFormat="1" applyFont="1" applyFill="1" applyBorder="1" applyAlignment="1">
      <alignment horizontal="center" vertical="center"/>
    </xf>
    <xf numFmtId="4" fontId="3" fillId="2" borderId="4" xfId="1" applyNumberFormat="1" applyFont="1" applyFill="1" applyBorder="1" applyAlignment="1">
      <alignment horizontal="center" vertical="center"/>
    </xf>
    <xf numFmtId="4" fontId="19" fillId="2" borderId="2" xfId="0" applyNumberFormat="1" applyFont="1" applyFill="1" applyBorder="1" applyAlignment="1">
      <alignment horizontal="center" vertical="center"/>
    </xf>
    <xf numFmtId="43" fontId="3" fillId="2" borderId="0" xfId="0" applyNumberFormat="1" applyFont="1" applyFill="1"/>
    <xf numFmtId="0" fontId="3" fillId="2" borderId="9" xfId="0" applyFont="1" applyFill="1" applyBorder="1" applyAlignment="1">
      <alignment horizontal="left" vertical="center"/>
    </xf>
    <xf numFmtId="0" fontId="19" fillId="2" borderId="5" xfId="0" applyFont="1" applyFill="1" applyBorder="1" applyAlignment="1">
      <alignment horizontal="center" vertical="center"/>
    </xf>
    <xf numFmtId="43" fontId="19" fillId="2" borderId="4" xfId="0" applyNumberFormat="1" applyFont="1" applyFill="1" applyBorder="1" applyAlignment="1">
      <alignment vertical="center"/>
    </xf>
    <xf numFmtId="4" fontId="20" fillId="2" borderId="2" xfId="0" applyNumberFormat="1" applyFont="1" applyFill="1" applyBorder="1" applyAlignment="1">
      <alignment horizontal="center" vertical="center"/>
    </xf>
    <xf numFmtId="4" fontId="20" fillId="2" borderId="4" xfId="0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20" fillId="2" borderId="3" xfId="0" applyNumberFormat="1" applyFont="1" applyFill="1" applyBorder="1" applyAlignment="1">
      <alignment horizontal="center" vertical="center"/>
    </xf>
    <xf numFmtId="4" fontId="20" fillId="2" borderId="4" xfId="1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43" fontId="3" fillId="2" borderId="13" xfId="0" applyNumberFormat="1" applyFont="1" applyFill="1" applyBorder="1" applyAlignment="1">
      <alignment horizontal="center" vertical="top"/>
    </xf>
    <xf numFmtId="43" fontId="3" fillId="2" borderId="13" xfId="1" applyFont="1" applyFill="1" applyBorder="1"/>
    <xf numFmtId="0" fontId="3" fillId="2" borderId="13" xfId="0" applyFont="1" applyFill="1" applyBorder="1"/>
    <xf numFmtId="43" fontId="3" fillId="2" borderId="0" xfId="1" applyFont="1" applyFill="1" applyBorder="1" applyAlignment="1">
      <alignment horizontal="center"/>
    </xf>
    <xf numFmtId="2" fontId="3" fillId="2" borderId="0" xfId="0" applyNumberFormat="1" applyFont="1" applyFill="1"/>
    <xf numFmtId="2" fontId="3" fillId="2" borderId="0" xfId="1" applyNumberFormat="1" applyFont="1" applyFill="1" applyBorder="1" applyAlignment="1">
      <alignment horizontal="center"/>
    </xf>
    <xf numFmtId="4" fontId="3" fillId="2" borderId="0" xfId="1" applyNumberFormat="1" applyFont="1" applyFill="1" applyBorder="1" applyAlignment="1">
      <alignment horizontal="center"/>
    </xf>
    <xf numFmtId="4" fontId="3" fillId="2" borderId="0" xfId="0" applyNumberFormat="1" applyFont="1" applyFill="1"/>
    <xf numFmtId="43" fontId="3" fillId="2" borderId="14" xfId="0" applyNumberFormat="1" applyFont="1" applyFill="1" applyBorder="1"/>
    <xf numFmtId="0" fontId="3" fillId="2" borderId="10" xfId="0" applyFont="1" applyFill="1" applyBorder="1" applyAlignment="1">
      <alignment vertical="center" wrapText="1"/>
    </xf>
    <xf numFmtId="43" fontId="3" fillId="2" borderId="10" xfId="0" applyNumberFormat="1" applyFont="1" applyFill="1" applyBorder="1"/>
    <xf numFmtId="43" fontId="3" fillId="2" borderId="12" xfId="0" applyNumberFormat="1" applyFont="1" applyFill="1" applyBorder="1"/>
    <xf numFmtId="4" fontId="3" fillId="2" borderId="12" xfId="0" applyNumberFormat="1" applyFont="1" applyFill="1" applyBorder="1" applyAlignment="1">
      <alignment horizontal="center" vertical="center"/>
    </xf>
    <xf numFmtId="4" fontId="3" fillId="2" borderId="13" xfId="1" applyNumberFormat="1" applyFont="1" applyFill="1" applyBorder="1" applyAlignment="1">
      <alignment horizontal="center" vertical="center"/>
    </xf>
    <xf numFmtId="4" fontId="19" fillId="2" borderId="11" xfId="0" applyNumberFormat="1" applyFont="1" applyFill="1" applyBorder="1" applyAlignment="1">
      <alignment horizontal="center" vertical="center"/>
    </xf>
    <xf numFmtId="4" fontId="3" fillId="2" borderId="8" xfId="1" applyNumberFormat="1" applyFont="1" applyFill="1" applyBorder="1" applyAlignment="1">
      <alignment horizontal="center" vertical="center"/>
    </xf>
    <xf numFmtId="4" fontId="19" fillId="2" borderId="6" xfId="1" applyNumberFormat="1" applyFont="1" applyFill="1" applyBorder="1" applyAlignment="1">
      <alignment horizontal="center" vertical="center"/>
    </xf>
    <xf numFmtId="43" fontId="19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43" fontId="3" fillId="2" borderId="5" xfId="0" applyNumberFormat="1" applyFont="1" applyFill="1" applyBorder="1"/>
    <xf numFmtId="43" fontId="3" fillId="2" borderId="8" xfId="0" applyNumberFormat="1" applyFont="1" applyFill="1" applyBorder="1"/>
    <xf numFmtId="43" fontId="3" fillId="2" borderId="5" xfId="1" applyFont="1" applyFill="1" applyBorder="1" applyAlignment="1">
      <alignment horizontal="center"/>
    </xf>
    <xf numFmtId="43" fontId="3" fillId="2" borderId="5" xfId="1" applyFont="1" applyFill="1" applyBorder="1"/>
    <xf numFmtId="43" fontId="3" fillId="2" borderId="11" xfId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43" fontId="19" fillId="2" borderId="2" xfId="0" applyNumberFormat="1" applyFont="1" applyFill="1" applyBorder="1"/>
    <xf numFmtId="43" fontId="19" fillId="2" borderId="4" xfId="1" applyFont="1" applyFill="1" applyBorder="1" applyAlignment="1">
      <alignment horizontal="center"/>
    </xf>
    <xf numFmtId="0" fontId="19" fillId="2" borderId="10" xfId="0" applyFont="1" applyFill="1" applyBorder="1" applyAlignment="1">
      <alignment horizontal="center"/>
    </xf>
    <xf numFmtId="43" fontId="19" fillId="2" borderId="9" xfId="0" applyNumberFormat="1" applyFont="1" applyFill="1" applyBorder="1"/>
    <xf numFmtId="43" fontId="3" fillId="2" borderId="9" xfId="1" applyFont="1" applyFill="1" applyBorder="1" applyAlignment="1">
      <alignment horizontal="center"/>
    </xf>
    <xf numFmtId="43" fontId="19" fillId="2" borderId="25" xfId="0" applyNumberFormat="1" applyFont="1" applyFill="1" applyBorder="1"/>
    <xf numFmtId="0" fontId="3" fillId="2" borderId="1" xfId="0" applyFont="1" applyFill="1" applyBorder="1" applyAlignment="1">
      <alignment horizontal="center"/>
    </xf>
    <xf numFmtId="43" fontId="19" fillId="2" borderId="4" xfId="0" applyNumberFormat="1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/>
    </xf>
    <xf numFmtId="43" fontId="19" fillId="2" borderId="17" xfId="0" applyNumberFormat="1" applyFont="1" applyFill="1" applyBorder="1"/>
    <xf numFmtId="4" fontId="19" fillId="2" borderId="17" xfId="0" applyNumberFormat="1" applyFont="1" applyFill="1" applyBorder="1" applyAlignment="1">
      <alignment horizontal="center" vertical="center"/>
    </xf>
    <xf numFmtId="43" fontId="3" fillId="2" borderId="6" xfId="0" applyNumberFormat="1" applyFont="1" applyFill="1" applyBorder="1"/>
    <xf numFmtId="4" fontId="19" fillId="2" borderId="2" xfId="1" applyNumberFormat="1" applyFont="1" applyFill="1" applyBorder="1" applyAlignment="1">
      <alignment horizontal="center" vertical="center"/>
    </xf>
    <xf numFmtId="43" fontId="19" fillId="2" borderId="14" xfId="0" applyNumberFormat="1" applyFont="1" applyFill="1" applyBorder="1"/>
    <xf numFmtId="43" fontId="19" fillId="2" borderId="10" xfId="0" applyNumberFormat="1" applyFont="1" applyFill="1" applyBorder="1"/>
    <xf numFmtId="4" fontId="3" fillId="2" borderId="7" xfId="0" applyNumberFormat="1" applyFont="1" applyFill="1" applyBorder="1" applyAlignment="1">
      <alignment horizontal="center" vertical="center"/>
    </xf>
    <xf numFmtId="43" fontId="19" fillId="2" borderId="26" xfId="0" applyNumberFormat="1" applyFont="1" applyFill="1" applyBorder="1"/>
    <xf numFmtId="4" fontId="19" fillId="2" borderId="11" xfId="1" applyNumberFormat="1" applyFont="1" applyFill="1" applyBorder="1" applyAlignment="1">
      <alignment horizontal="center" vertical="center"/>
    </xf>
    <xf numFmtId="43" fontId="3" fillId="2" borderId="17" xfId="0" applyNumberFormat="1" applyFont="1" applyFill="1" applyBorder="1"/>
    <xf numFmtId="4" fontId="19" fillId="2" borderId="13" xfId="0" applyNumberFormat="1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/>
    </xf>
    <xf numFmtId="4" fontId="3" fillId="2" borderId="8" xfId="0" applyNumberFormat="1" applyFont="1" applyFill="1" applyBorder="1" applyAlignment="1">
      <alignment horizontal="center" vertical="center"/>
    </xf>
    <xf numFmtId="0" fontId="19" fillId="2" borderId="0" xfId="0" applyFont="1" applyFill="1"/>
    <xf numFmtId="4" fontId="3" fillId="2" borderId="13" xfId="0" applyNumberFormat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/>
    </xf>
    <xf numFmtId="0" fontId="19" fillId="2" borderId="9" xfId="0" applyFont="1" applyFill="1" applyBorder="1"/>
    <xf numFmtId="0" fontId="3" fillId="2" borderId="9" xfId="0" applyFont="1" applyFill="1" applyBorder="1" applyAlignment="1">
      <alignment horizontal="left"/>
    </xf>
    <xf numFmtId="43" fontId="3" fillId="2" borderId="11" xfId="0" applyNumberFormat="1" applyFont="1" applyFill="1" applyBorder="1" applyAlignment="1">
      <alignment horizontal="left"/>
    </xf>
    <xf numFmtId="4" fontId="19" fillId="2" borderId="0" xfId="1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/>
    </xf>
    <xf numFmtId="4" fontId="19" fillId="2" borderId="21" xfId="0" applyNumberFormat="1" applyFont="1" applyFill="1" applyBorder="1" applyAlignment="1">
      <alignment horizontal="center" vertical="center"/>
    </xf>
    <xf numFmtId="4" fontId="19" fillId="2" borderId="21" xfId="1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43" fontId="19" fillId="2" borderId="8" xfId="0" applyNumberFormat="1" applyFont="1" applyFill="1" applyBorder="1"/>
    <xf numFmtId="0" fontId="19" fillId="2" borderId="5" xfId="0" applyFont="1" applyFill="1" applyBorder="1" applyAlignment="1">
      <alignment horizontal="left"/>
    </xf>
    <xf numFmtId="43" fontId="12" fillId="2" borderId="1" xfId="1" applyFont="1" applyFill="1" applyBorder="1" applyAlignment="1">
      <alignment horizontal="center" vertical="center" wrapText="1"/>
    </xf>
    <xf numFmtId="4" fontId="14" fillId="2" borderId="10" xfId="1" applyNumberFormat="1" applyFont="1" applyFill="1" applyBorder="1" applyAlignment="1">
      <alignment horizontal="center" vertical="center"/>
    </xf>
    <xf numFmtId="43" fontId="14" fillId="2" borderId="10" xfId="1" applyFont="1" applyFill="1" applyBorder="1" applyAlignment="1">
      <alignment vertical="top"/>
    </xf>
    <xf numFmtId="43" fontId="12" fillId="2" borderId="1" xfId="1" applyFont="1" applyFill="1" applyBorder="1" applyAlignment="1">
      <alignment horizontal="center" vertical="center"/>
    </xf>
    <xf numFmtId="43" fontId="11" fillId="2" borderId="10" xfId="1" applyFont="1" applyFill="1" applyBorder="1" applyAlignment="1">
      <alignment vertical="center"/>
    </xf>
    <xf numFmtId="43" fontId="11" fillId="2" borderId="10" xfId="1" applyFont="1" applyFill="1" applyBorder="1" applyAlignment="1">
      <alignment vertical="top"/>
    </xf>
    <xf numFmtId="43" fontId="5" fillId="2" borderId="0" xfId="1" applyFont="1" applyFill="1" applyBorder="1" applyAlignment="1">
      <alignment vertical="top"/>
    </xf>
    <xf numFmtId="43" fontId="19" fillId="2" borderId="1" xfId="1" applyFont="1" applyFill="1" applyBorder="1" applyAlignment="1">
      <alignment horizontal="center" vertical="center" wrapText="1"/>
    </xf>
    <xf numFmtId="2" fontId="3" fillId="2" borderId="10" xfId="1" applyNumberFormat="1" applyFont="1" applyFill="1" applyBorder="1" applyAlignment="1">
      <alignment horizontal="center"/>
    </xf>
    <xf numFmtId="2" fontId="19" fillId="2" borderId="1" xfId="1" applyNumberFormat="1" applyFont="1" applyFill="1" applyBorder="1" applyAlignment="1">
      <alignment horizontal="center"/>
    </xf>
    <xf numFmtId="2" fontId="19" fillId="2" borderId="1" xfId="1" applyNumberFormat="1" applyFont="1" applyFill="1" applyBorder="1" applyAlignment="1">
      <alignment horizontal="center" vertical="center"/>
    </xf>
    <xf numFmtId="43" fontId="19" fillId="2" borderId="10" xfId="1" applyFont="1" applyFill="1" applyBorder="1"/>
    <xf numFmtId="4" fontId="20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2" fontId="19" fillId="2" borderId="11" xfId="0" applyNumberFormat="1" applyFont="1" applyFill="1" applyBorder="1" applyAlignment="1">
      <alignment horizontal="center" vertical="center" wrapText="1"/>
    </xf>
    <xf numFmtId="43" fontId="19" fillId="2" borderId="18" xfId="1" applyFont="1" applyFill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4" fontId="3" fillId="2" borderId="0" xfId="1" applyNumberFormat="1" applyFont="1" applyFill="1" applyAlignment="1">
      <alignment horizontal="center"/>
    </xf>
    <xf numFmtId="4" fontId="12" fillId="2" borderId="1" xfId="1" applyNumberFormat="1" applyFont="1" applyFill="1" applyBorder="1" applyAlignment="1">
      <alignment horizontal="center" vertical="center" wrapText="1"/>
    </xf>
    <xf numFmtId="4" fontId="3" fillId="2" borderId="7" xfId="1" applyNumberFormat="1" applyFont="1" applyFill="1" applyBorder="1" applyAlignment="1">
      <alignment horizontal="center"/>
    </xf>
    <xf numFmtId="4" fontId="3" fillId="2" borderId="12" xfId="1" applyNumberFormat="1" applyFont="1" applyFill="1" applyBorder="1" applyAlignment="1">
      <alignment horizontal="center"/>
    </xf>
    <xf numFmtId="4" fontId="19" fillId="2" borderId="1" xfId="1" applyNumberFormat="1" applyFont="1" applyFill="1" applyBorder="1" applyAlignment="1">
      <alignment horizontal="center"/>
    </xf>
    <xf numFmtId="4" fontId="3" fillId="2" borderId="1" xfId="1" applyNumberFormat="1" applyFont="1" applyFill="1" applyBorder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3" fontId="6" fillId="2" borderId="0" xfId="0" applyNumberFormat="1" applyFont="1" applyFill="1" applyAlignment="1">
      <alignment vertical="top"/>
    </xf>
    <xf numFmtId="3" fontId="4" fillId="2" borderId="0" xfId="0" applyNumberFormat="1" applyFont="1" applyFill="1" applyAlignment="1">
      <alignment horizontal="center" vertical="top"/>
    </xf>
    <xf numFmtId="4" fontId="6" fillId="2" borderId="0" xfId="0" applyNumberFormat="1" applyFont="1" applyFill="1" applyAlignment="1">
      <alignment vertical="top"/>
    </xf>
    <xf numFmtId="4" fontId="3" fillId="2" borderId="9" xfId="1" applyNumberFormat="1" applyFont="1" applyFill="1" applyBorder="1" applyAlignment="1">
      <alignment vertical="center"/>
    </xf>
    <xf numFmtId="0" fontId="22" fillId="2" borderId="4" xfId="0" applyFont="1" applyFill="1" applyBorder="1" applyAlignment="1">
      <alignment horizontal="center" vertical="center" wrapText="1"/>
    </xf>
    <xf numFmtId="4" fontId="3" fillId="2" borderId="9" xfId="0" applyNumberFormat="1" applyFont="1" applyFill="1" applyBorder="1" applyAlignment="1">
      <alignment horizontal="center"/>
    </xf>
    <xf numFmtId="4" fontId="3" fillId="2" borderId="8" xfId="1" applyNumberFormat="1" applyFont="1" applyFill="1" applyBorder="1" applyAlignment="1">
      <alignment horizontal="center"/>
    </xf>
    <xf numFmtId="4" fontId="3" fillId="2" borderId="13" xfId="1" applyNumberFormat="1" applyFont="1" applyFill="1" applyBorder="1" applyAlignment="1">
      <alignment horizontal="center"/>
    </xf>
    <xf numFmtId="4" fontId="3" fillId="0" borderId="9" xfId="0" applyNumberFormat="1" applyFont="1" applyBorder="1" applyAlignment="1">
      <alignment horizontal="center"/>
    </xf>
    <xf numFmtId="4" fontId="19" fillId="0" borderId="4" xfId="1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4" fontId="19" fillId="0" borderId="4" xfId="1" applyNumberFormat="1" applyFont="1" applyFill="1" applyBorder="1" applyAlignment="1">
      <alignment horizontal="center" vertical="center"/>
    </xf>
    <xf numFmtId="4" fontId="19" fillId="0" borderId="17" xfId="1" applyNumberFormat="1" applyFont="1" applyFill="1" applyBorder="1" applyAlignment="1">
      <alignment horizontal="center" vertical="center"/>
    </xf>
    <xf numFmtId="0" fontId="3" fillId="0" borderId="9" xfId="0" applyFont="1" applyBorder="1"/>
    <xf numFmtId="4" fontId="19" fillId="0" borderId="4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0" fontId="19" fillId="0" borderId="9" xfId="0" applyFont="1" applyBorder="1"/>
    <xf numFmtId="4" fontId="19" fillId="0" borderId="9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" fontId="20" fillId="0" borderId="4" xfId="1" applyNumberFormat="1" applyFont="1" applyFill="1" applyBorder="1" applyAlignment="1">
      <alignment horizontal="center" vertical="center"/>
    </xf>
    <xf numFmtId="0" fontId="3" fillId="0" borderId="15" xfId="0" applyFont="1" applyBorder="1"/>
    <xf numFmtId="43" fontId="19" fillId="2" borderId="5" xfId="0" applyNumberFormat="1" applyFont="1" applyFill="1" applyBorder="1"/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/>
    <xf numFmtId="43" fontId="3" fillId="2" borderId="9" xfId="0" applyNumberFormat="1" applyFont="1" applyFill="1" applyBorder="1" applyAlignment="1">
      <alignment vertical="center" wrapText="1"/>
    </xf>
    <xf numFmtId="4" fontId="18" fillId="0" borderId="4" xfId="0" applyNumberFormat="1" applyFont="1" applyBorder="1" applyAlignment="1">
      <alignment horizontal="center" vertical="center"/>
    </xf>
    <xf numFmtId="4" fontId="11" fillId="2" borderId="4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Alignment="1">
      <alignment horizontal="center"/>
    </xf>
    <xf numFmtId="4" fontId="12" fillId="2" borderId="11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top"/>
    </xf>
    <xf numFmtId="0" fontId="18" fillId="0" borderId="0" xfId="0" applyFont="1" applyAlignment="1">
      <alignment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43" fontId="12" fillId="2" borderId="9" xfId="1" applyFont="1" applyFill="1" applyBorder="1" applyAlignment="1">
      <alignment horizontal="center" vertical="center" wrapText="1"/>
    </xf>
    <xf numFmtId="43" fontId="12" fillId="0" borderId="0" xfId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 wrapText="1"/>
    </xf>
    <xf numFmtId="4" fontId="22" fillId="0" borderId="4" xfId="0" applyNumberFormat="1" applyFont="1" applyBorder="1" applyAlignment="1">
      <alignment horizontal="center" vertical="center" wrapText="1"/>
    </xf>
    <xf numFmtId="4" fontId="18" fillId="0" borderId="2" xfId="1" applyNumberFormat="1" applyFont="1" applyFill="1" applyBorder="1" applyAlignment="1">
      <alignment horizontal="center" vertical="center" wrapText="1"/>
    </xf>
    <xf numFmtId="4" fontId="18" fillId="0" borderId="4" xfId="1" applyNumberFormat="1" applyFont="1" applyFill="1" applyBorder="1" applyAlignment="1">
      <alignment horizontal="center" vertical="center" wrapText="1"/>
    </xf>
    <xf numFmtId="4" fontId="22" fillId="0" borderId="4" xfId="1" applyNumberFormat="1" applyFont="1" applyFill="1" applyBorder="1" applyAlignment="1">
      <alignment horizontal="center" vertical="center" wrapText="1"/>
    </xf>
    <xf numFmtId="4" fontId="22" fillId="0" borderId="2" xfId="1" applyNumberFormat="1" applyFont="1" applyFill="1" applyBorder="1" applyAlignment="1">
      <alignment horizontal="center" vertical="center" wrapText="1"/>
    </xf>
    <xf numFmtId="4" fontId="18" fillId="0" borderId="2" xfId="0" applyNumberFormat="1" applyFont="1" applyBorder="1" applyAlignment="1">
      <alignment horizontal="center" vertical="center"/>
    </xf>
    <xf numFmtId="4" fontId="22" fillId="0" borderId="4" xfId="0" applyNumberFormat="1" applyFont="1" applyBorder="1" applyAlignment="1">
      <alignment horizontal="center" vertical="center"/>
    </xf>
    <xf numFmtId="4" fontId="18" fillId="2" borderId="4" xfId="0" applyNumberFormat="1" applyFont="1" applyFill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left" vertical="center" wrapText="1"/>
    </xf>
    <xf numFmtId="4" fontId="18" fillId="2" borderId="10" xfId="1" applyNumberFormat="1" applyFont="1" applyFill="1" applyBorder="1" applyAlignment="1">
      <alignment horizontal="center" vertical="center" wrapText="1"/>
    </xf>
    <xf numFmtId="4" fontId="18" fillId="2" borderId="10" xfId="0" applyNumberFormat="1" applyFont="1" applyFill="1" applyBorder="1" applyAlignment="1">
      <alignment horizontal="center" vertical="center" wrapText="1"/>
    </xf>
    <xf numFmtId="2" fontId="22" fillId="0" borderId="9" xfId="0" applyNumberFormat="1" applyFont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 wrapText="1"/>
    </xf>
    <xf numFmtId="4" fontId="18" fillId="2" borderId="0" xfId="1" applyNumberFormat="1" applyFont="1" applyFill="1" applyBorder="1" applyAlignment="1">
      <alignment horizontal="center" vertical="center" wrapText="1"/>
    </xf>
    <xf numFmtId="4" fontId="18" fillId="2" borderId="9" xfId="1" applyNumberFormat="1" applyFont="1" applyFill="1" applyBorder="1" applyAlignment="1">
      <alignment horizontal="center" vertical="center" wrapText="1"/>
    </xf>
    <xf numFmtId="4" fontId="22" fillId="2" borderId="9" xfId="1" applyNumberFormat="1" applyFont="1" applyFill="1" applyBorder="1" applyAlignment="1">
      <alignment horizontal="center" vertical="center" wrapText="1"/>
    </xf>
    <xf numFmtId="4" fontId="22" fillId="2" borderId="0" xfId="1" applyNumberFormat="1" applyFont="1" applyFill="1" applyBorder="1" applyAlignment="1">
      <alignment horizontal="center" vertical="center" wrapText="1"/>
    </xf>
    <xf numFmtId="4" fontId="22" fillId="2" borderId="9" xfId="0" applyNumberFormat="1" applyFont="1" applyFill="1" applyBorder="1" applyAlignment="1">
      <alignment horizontal="center" vertical="center"/>
    </xf>
    <xf numFmtId="4" fontId="18" fillId="2" borderId="9" xfId="0" applyNumberFormat="1" applyFont="1" applyFill="1" applyBorder="1" applyAlignment="1">
      <alignment horizontal="center" vertical="center"/>
    </xf>
    <xf numFmtId="4" fontId="18" fillId="0" borderId="1" xfId="1" applyNumberFormat="1" applyFont="1" applyFill="1" applyBorder="1" applyAlignment="1">
      <alignment horizontal="center" vertical="center" wrapText="1"/>
    </xf>
    <xf numFmtId="4" fontId="18" fillId="2" borderId="2" xfId="1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4" fontId="18" fillId="0" borderId="0" xfId="1" applyNumberFormat="1" applyFont="1" applyFill="1" applyBorder="1" applyAlignment="1">
      <alignment horizontal="center" vertical="center" wrapText="1"/>
    </xf>
    <xf numFmtId="4" fontId="18" fillId="0" borderId="9" xfId="1" applyNumberFormat="1" applyFont="1" applyFill="1" applyBorder="1" applyAlignment="1">
      <alignment horizontal="center" vertical="center" wrapText="1"/>
    </xf>
    <xf numFmtId="4" fontId="22" fillId="0" borderId="9" xfId="1" applyNumberFormat="1" applyFont="1" applyFill="1" applyBorder="1" applyAlignment="1">
      <alignment horizontal="center" vertical="center" wrapText="1"/>
    </xf>
    <xf numFmtId="4" fontId="22" fillId="0" borderId="0" xfId="1" applyNumberFormat="1" applyFont="1" applyFill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/>
    </xf>
    <xf numFmtId="4" fontId="18" fillId="0" borderId="10" xfId="1" applyNumberFormat="1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43" fontId="12" fillId="0" borderId="2" xfId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vertical="center"/>
    </xf>
    <xf numFmtId="0" fontId="12" fillId="2" borderId="7" xfId="0" applyFont="1" applyFill="1" applyBorder="1" applyAlignment="1">
      <alignment horizontal="left" vertical="center" wrapText="1"/>
    </xf>
    <xf numFmtId="4" fontId="11" fillId="2" borderId="7" xfId="0" applyNumberFormat="1" applyFont="1" applyFill="1" applyBorder="1" applyAlignment="1">
      <alignment horizontal="center" vertical="center" wrapText="1"/>
    </xf>
    <xf numFmtId="4" fontId="11" fillId="2" borderId="7" xfId="1" applyNumberFormat="1" applyFont="1" applyFill="1" applyBorder="1" applyAlignment="1">
      <alignment horizontal="center" vertical="center" wrapText="1"/>
    </xf>
    <xf numFmtId="4" fontId="12" fillId="2" borderId="7" xfId="1" applyNumberFormat="1" applyFont="1" applyFill="1" applyBorder="1" applyAlignment="1">
      <alignment horizontal="center" vertical="center" wrapText="1"/>
    </xf>
    <xf numFmtId="4" fontId="11" fillId="2" borderId="5" xfId="1" applyNumberFormat="1" applyFont="1" applyFill="1" applyBorder="1" applyAlignment="1">
      <alignment horizontal="center" vertical="center" wrapText="1"/>
    </xf>
    <xf numFmtId="4" fontId="11" fillId="2" borderId="9" xfId="1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1" fillId="2" borderId="1" xfId="1" applyNumberFormat="1" applyFont="1" applyFill="1" applyBorder="1" applyAlignment="1">
      <alignment horizontal="center" vertical="center" wrapText="1"/>
    </xf>
    <xf numFmtId="4" fontId="11" fillId="2" borderId="4" xfId="1" applyNumberFormat="1" applyFont="1" applyFill="1" applyBorder="1" applyAlignment="1">
      <alignment horizontal="center" vertical="center" wrapText="1"/>
    </xf>
    <xf numFmtId="4" fontId="11" fillId="2" borderId="2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4" fontId="11" fillId="2" borderId="7" xfId="0" applyNumberFormat="1" applyFont="1" applyFill="1" applyBorder="1" applyAlignment="1">
      <alignment horizontal="center" vertical="center"/>
    </xf>
    <xf numFmtId="4" fontId="12" fillId="2" borderId="5" xfId="1" applyNumberFormat="1" applyFont="1" applyFill="1" applyBorder="1" applyAlignment="1">
      <alignment horizontal="center" vertical="center" wrapText="1"/>
    </xf>
    <xf numFmtId="4" fontId="11" fillId="2" borderId="4" xfId="1" applyNumberFormat="1" applyFont="1" applyFill="1" applyBorder="1" applyAlignment="1">
      <alignment horizontal="center" vertical="center"/>
    </xf>
    <xf numFmtId="4" fontId="22" fillId="0" borderId="5" xfId="0" applyNumberFormat="1" applyFont="1" applyBorder="1" applyAlignment="1">
      <alignment horizontal="center" vertical="center"/>
    </xf>
    <xf numFmtId="4" fontId="18" fillId="2" borderId="5" xfId="0" applyNumberFormat="1" applyFont="1" applyFill="1" applyBorder="1" applyAlignment="1">
      <alignment horizontal="center" vertical="center"/>
    </xf>
    <xf numFmtId="4" fontId="18" fillId="0" borderId="5" xfId="0" applyNumberFormat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43" fontId="18" fillId="2" borderId="0" xfId="0" applyNumberFormat="1" applyFont="1" applyFill="1"/>
    <xf numFmtId="43" fontId="18" fillId="0" borderId="0" xfId="1" applyFont="1"/>
    <xf numFmtId="0" fontId="18" fillId="2" borderId="0" xfId="0" applyFont="1" applyFill="1"/>
    <xf numFmtId="43" fontId="18" fillId="0" borderId="0" xfId="0" applyNumberFormat="1" applyFont="1"/>
    <xf numFmtId="0" fontId="22" fillId="0" borderId="0" xfId="0" applyFont="1" applyAlignment="1">
      <alignment vertical="center"/>
    </xf>
    <xf numFmtId="2" fontId="19" fillId="0" borderId="4" xfId="0" applyNumberFormat="1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top"/>
    </xf>
    <xf numFmtId="2" fontId="3" fillId="2" borderId="14" xfId="0" applyNumberFormat="1" applyFont="1" applyFill="1" applyBorder="1" applyAlignment="1">
      <alignment horizontal="center"/>
    </xf>
    <xf numFmtId="4" fontId="3" fillId="2" borderId="14" xfId="0" applyNumberFormat="1" applyFont="1" applyFill="1" applyBorder="1" applyAlignment="1">
      <alignment horizontal="center"/>
    </xf>
    <xf numFmtId="4" fontId="19" fillId="2" borderId="0" xfId="1" applyNumberFormat="1" applyFont="1" applyFill="1" applyBorder="1" applyAlignment="1">
      <alignment horizontal="center"/>
    </xf>
    <xf numFmtId="2" fontId="3" fillId="2" borderId="15" xfId="0" applyNumberFormat="1" applyFont="1" applyFill="1" applyBorder="1" applyAlignment="1">
      <alignment horizontal="center"/>
    </xf>
    <xf numFmtId="0" fontId="18" fillId="0" borderId="12" xfId="0" applyFont="1" applyBorder="1"/>
    <xf numFmtId="0" fontId="18" fillId="0" borderId="13" xfId="0" applyFont="1" applyBorder="1"/>
    <xf numFmtId="0" fontId="18" fillId="0" borderId="13" xfId="0" applyFont="1" applyBorder="1" applyAlignment="1">
      <alignment horizontal="center"/>
    </xf>
    <xf numFmtId="0" fontId="18" fillId="2" borderId="13" xfId="0" applyFont="1" applyFill="1" applyBorder="1"/>
    <xf numFmtId="0" fontId="18" fillId="0" borderId="15" xfId="0" applyFont="1" applyBorder="1"/>
    <xf numFmtId="4" fontId="3" fillId="2" borderId="0" xfId="0" applyNumberFormat="1" applyFont="1" applyFill="1" applyAlignment="1">
      <alignment horizontal="center" vertical="center"/>
    </xf>
    <xf numFmtId="4" fontId="19" fillId="2" borderId="0" xfId="0" applyNumberFormat="1" applyFont="1" applyFill="1" applyAlignment="1">
      <alignment horizontal="center" vertical="center"/>
    </xf>
    <xf numFmtId="43" fontId="12" fillId="2" borderId="5" xfId="1" applyFont="1" applyFill="1" applyBorder="1" applyAlignment="1">
      <alignment horizontal="center" vertical="center" wrapText="1"/>
    </xf>
    <xf numFmtId="4" fontId="18" fillId="0" borderId="11" xfId="1" applyNumberFormat="1" applyFont="1" applyFill="1" applyBorder="1" applyAlignment="1">
      <alignment horizontal="center" vertical="center" wrapText="1"/>
    </xf>
    <xf numFmtId="4" fontId="3" fillId="4" borderId="9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Alignment="1">
      <alignment vertical="top"/>
    </xf>
    <xf numFmtId="164" fontId="11" fillId="2" borderId="0" xfId="0" applyNumberFormat="1" applyFont="1" applyFill="1" applyAlignment="1">
      <alignment vertical="center"/>
    </xf>
    <xf numFmtId="164" fontId="11" fillId="2" borderId="0" xfId="0" applyNumberFormat="1" applyFont="1" applyFill="1" applyAlignment="1">
      <alignment vertical="top"/>
    </xf>
    <xf numFmtId="164" fontId="11" fillId="2" borderId="0" xfId="0" applyNumberFormat="1" applyFont="1" applyFill="1" applyAlignment="1">
      <alignment horizontal="center" vertical="center"/>
    </xf>
    <xf numFmtId="164" fontId="16" fillId="3" borderId="0" xfId="0" applyNumberFormat="1" applyFont="1" applyFill="1" applyAlignment="1">
      <alignment horizontal="center" vertical="center"/>
    </xf>
    <xf numFmtId="4" fontId="22" fillId="6" borderId="4" xfId="0" applyNumberFormat="1" applyFont="1" applyFill="1" applyBorder="1" applyAlignment="1">
      <alignment horizontal="center" vertical="center"/>
    </xf>
    <xf numFmtId="4" fontId="22" fillId="6" borderId="3" xfId="0" applyNumberFormat="1" applyFont="1" applyFill="1" applyBorder="1" applyAlignment="1">
      <alignment horizontal="center" vertical="center"/>
    </xf>
    <xf numFmtId="4" fontId="22" fillId="6" borderId="1" xfId="0" applyNumberFormat="1" applyFont="1" applyFill="1" applyBorder="1" applyAlignment="1">
      <alignment horizontal="center" vertical="center" wrapText="1"/>
    </xf>
    <xf numFmtId="4" fontId="22" fillId="6" borderId="4" xfId="1" applyNumberFormat="1" applyFont="1" applyFill="1" applyBorder="1" applyAlignment="1">
      <alignment horizontal="center" vertical="center" wrapText="1"/>
    </xf>
    <xf numFmtId="4" fontId="22" fillId="6" borderId="2" xfId="0" applyNumberFormat="1" applyFont="1" applyFill="1" applyBorder="1" applyAlignment="1">
      <alignment horizontal="center" vertical="center"/>
    </xf>
    <xf numFmtId="4" fontId="22" fillId="6" borderId="1" xfId="1" applyNumberFormat="1" applyFont="1" applyFill="1" applyBorder="1" applyAlignment="1">
      <alignment horizontal="center" vertical="center"/>
    </xf>
    <xf numFmtId="4" fontId="22" fillId="6" borderId="4" xfId="1" applyNumberFormat="1" applyFont="1" applyFill="1" applyBorder="1" applyAlignment="1">
      <alignment horizontal="center" vertical="center"/>
    </xf>
    <xf numFmtId="2" fontId="22" fillId="6" borderId="4" xfId="0" applyNumberFormat="1" applyFont="1" applyFill="1" applyBorder="1" applyAlignment="1">
      <alignment horizontal="center" vertical="center"/>
    </xf>
    <xf numFmtId="4" fontId="22" fillId="6" borderId="3" xfId="0" applyNumberFormat="1" applyFont="1" applyFill="1" applyBorder="1" applyAlignment="1">
      <alignment horizontal="center" vertical="center" wrapText="1"/>
    </xf>
    <xf numFmtId="2" fontId="22" fillId="6" borderId="4" xfId="0" applyNumberFormat="1" applyFont="1" applyFill="1" applyBorder="1" applyAlignment="1">
      <alignment horizontal="center" vertical="center" wrapText="1"/>
    </xf>
    <xf numFmtId="4" fontId="22" fillId="6" borderId="2" xfId="0" applyNumberFormat="1" applyFont="1" applyFill="1" applyBorder="1" applyAlignment="1">
      <alignment horizontal="center" vertical="center" wrapText="1"/>
    </xf>
    <xf numFmtId="4" fontId="22" fillId="6" borderId="4" xfId="0" applyNumberFormat="1" applyFont="1" applyFill="1" applyBorder="1" applyAlignment="1">
      <alignment horizontal="center" vertical="center" wrapText="1"/>
    </xf>
    <xf numFmtId="43" fontId="22" fillId="6" borderId="3" xfId="0" applyNumberFormat="1" applyFont="1" applyFill="1" applyBorder="1" applyAlignment="1">
      <alignment horizontal="center" vertical="center" wrapText="1"/>
    </xf>
    <xf numFmtId="43" fontId="22" fillId="6" borderId="4" xfId="1" applyFont="1" applyFill="1" applyBorder="1" applyAlignment="1">
      <alignment horizontal="center" vertical="center" wrapText="1"/>
    </xf>
    <xf numFmtId="4" fontId="22" fillId="6" borderId="1" xfId="1" applyNumberFormat="1" applyFont="1" applyFill="1" applyBorder="1" applyAlignment="1">
      <alignment horizontal="center" vertical="center" wrapText="1"/>
    </xf>
    <xf numFmtId="2" fontId="19" fillId="0" borderId="14" xfId="0" applyNumberFormat="1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/>
    </xf>
    <xf numFmtId="4" fontId="18" fillId="0" borderId="14" xfId="0" applyNumberFormat="1" applyFont="1" applyBorder="1" applyAlignment="1">
      <alignment horizontal="center" vertical="center"/>
    </xf>
    <xf numFmtId="2" fontId="19" fillId="0" borderId="15" xfId="0" applyNumberFormat="1" applyFont="1" applyBorder="1" applyAlignment="1">
      <alignment horizontal="center" vertical="center" wrapText="1"/>
    </xf>
    <xf numFmtId="4" fontId="12" fillId="2" borderId="11" xfId="1" applyNumberFormat="1" applyFont="1" applyFill="1" applyBorder="1" applyAlignment="1">
      <alignment horizontal="center" vertical="center" wrapText="1"/>
    </xf>
    <xf numFmtId="4" fontId="18" fillId="2" borderId="0" xfId="0" applyNumberFormat="1" applyFont="1" applyFill="1" applyAlignment="1">
      <alignment horizontal="center" vertical="center" wrapText="1"/>
    </xf>
    <xf numFmtId="4" fontId="18" fillId="2" borderId="0" xfId="0" applyNumberFormat="1" applyFont="1" applyFill="1" applyAlignment="1">
      <alignment horizontal="center" vertical="center"/>
    </xf>
    <xf numFmtId="4" fontId="18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/>
    </xf>
    <xf numFmtId="4" fontId="12" fillId="2" borderId="4" xfId="1" applyNumberFormat="1" applyFont="1" applyFill="1" applyBorder="1" applyAlignment="1">
      <alignment horizontal="center" vertical="center" wrapText="1"/>
    </xf>
    <xf numFmtId="4" fontId="22" fillId="6" borderId="13" xfId="0" applyNumberFormat="1" applyFont="1" applyFill="1" applyBorder="1" applyAlignment="1">
      <alignment horizontal="center" vertical="center"/>
    </xf>
    <xf numFmtId="4" fontId="22" fillId="4" borderId="4" xfId="1" applyNumberFormat="1" applyFont="1" applyFill="1" applyBorder="1" applyAlignment="1">
      <alignment horizontal="center" vertical="center" wrapText="1"/>
    </xf>
    <xf numFmtId="4" fontId="22" fillId="4" borderId="4" xfId="0" applyNumberFormat="1" applyFont="1" applyFill="1" applyBorder="1" applyAlignment="1">
      <alignment horizontal="center" vertical="center"/>
    </xf>
    <xf numFmtId="43" fontId="11" fillId="2" borderId="0" xfId="1" applyFont="1" applyFill="1" applyAlignment="1">
      <alignment vertical="center"/>
    </xf>
    <xf numFmtId="43" fontId="19" fillId="2" borderId="9" xfId="0" applyNumberFormat="1" applyFont="1" applyFill="1" applyBorder="1" applyAlignment="1">
      <alignment horizontal="left"/>
    </xf>
    <xf numFmtId="0" fontId="1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top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top"/>
    </xf>
    <xf numFmtId="0" fontId="11" fillId="2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4" fontId="11" fillId="2" borderId="10" xfId="1" applyNumberFormat="1" applyFont="1" applyFill="1" applyBorder="1" applyAlignment="1">
      <alignment horizontal="center" vertical="top"/>
    </xf>
    <xf numFmtId="4" fontId="6" fillId="2" borderId="0" xfId="1" applyNumberFormat="1" applyFont="1" applyFill="1" applyBorder="1" applyAlignment="1">
      <alignment horizontal="center" vertical="top"/>
    </xf>
    <xf numFmtId="4" fontId="12" fillId="2" borderId="10" xfId="1" applyNumberFormat="1" applyFont="1" applyFill="1" applyBorder="1" applyAlignment="1">
      <alignment horizontal="center" vertical="center"/>
    </xf>
    <xf numFmtId="4" fontId="19" fillId="2" borderId="9" xfId="1" applyNumberFormat="1" applyFont="1" applyFill="1" applyBorder="1" applyAlignment="1">
      <alignment horizontal="center"/>
    </xf>
    <xf numFmtId="4" fontId="3" fillId="2" borderId="4" xfId="1" applyNumberFormat="1" applyFont="1" applyFill="1" applyBorder="1" applyAlignment="1">
      <alignment horizontal="center"/>
    </xf>
    <xf numFmtId="0" fontId="24" fillId="3" borderId="0" xfId="0" applyFont="1" applyFill="1"/>
    <xf numFmtId="4" fontId="22" fillId="6" borderId="3" xfId="1" applyNumberFormat="1" applyFont="1" applyFill="1" applyBorder="1" applyAlignment="1">
      <alignment horizontal="center" vertical="center" wrapText="1"/>
    </xf>
    <xf numFmtId="4" fontId="12" fillId="2" borderId="15" xfId="1" applyNumberFormat="1" applyFont="1" applyFill="1" applyBorder="1" applyAlignment="1">
      <alignment horizontal="center" vertical="center" wrapText="1"/>
    </xf>
    <xf numFmtId="2" fontId="19" fillId="2" borderId="5" xfId="0" applyNumberFormat="1" applyFont="1" applyFill="1" applyBorder="1" applyAlignment="1">
      <alignment vertical="center" textRotation="90" wrapText="1"/>
    </xf>
    <xf numFmtId="4" fontId="6" fillId="2" borderId="9" xfId="1" applyNumberFormat="1" applyFont="1" applyFill="1" applyBorder="1" applyAlignment="1">
      <alignment horizontal="center" vertical="top"/>
    </xf>
    <xf numFmtId="2" fontId="4" fillId="2" borderId="4" xfId="0" applyNumberFormat="1" applyFont="1" applyFill="1" applyBorder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22" fillId="0" borderId="0" xfId="0" applyNumberFormat="1" applyFont="1" applyAlignment="1">
      <alignment vertical="center"/>
    </xf>
    <xf numFmtId="4" fontId="3" fillId="2" borderId="14" xfId="1" applyNumberFormat="1" applyFont="1" applyFill="1" applyBorder="1" applyAlignment="1">
      <alignment horizontal="center"/>
    </xf>
    <xf numFmtId="0" fontId="25" fillId="2" borderId="0" xfId="0" applyFont="1" applyFill="1"/>
    <xf numFmtId="4" fontId="3" fillId="8" borderId="14" xfId="0" applyNumberFormat="1" applyFont="1" applyFill="1" applyBorder="1" applyAlignment="1">
      <alignment horizontal="center"/>
    </xf>
    <xf numFmtId="4" fontId="5" fillId="2" borderId="9" xfId="1" applyNumberFormat="1" applyFont="1" applyFill="1" applyBorder="1" applyAlignment="1">
      <alignment horizontal="center" vertical="center"/>
    </xf>
    <xf numFmtId="4" fontId="11" fillId="8" borderId="9" xfId="0" applyNumberFormat="1" applyFont="1" applyFill="1" applyBorder="1" applyAlignment="1">
      <alignment horizontal="center" vertical="center"/>
    </xf>
    <xf numFmtId="4" fontId="26" fillId="2" borderId="0" xfId="0" applyNumberFormat="1" applyFont="1" applyFill="1" applyAlignment="1">
      <alignment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" fontId="6" fillId="2" borderId="11" xfId="0" applyNumberFormat="1" applyFont="1" applyFill="1" applyBorder="1" applyAlignment="1">
      <alignment horizontal="center" vertical="center"/>
    </xf>
    <xf numFmtId="4" fontId="6" fillId="2" borderId="9" xfId="0" applyNumberFormat="1" applyFont="1" applyFill="1" applyBorder="1" applyAlignment="1">
      <alignment horizontal="center" vertical="center"/>
    </xf>
    <xf numFmtId="4" fontId="6" fillId="2" borderId="4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>
      <alignment horizontal="center" vertical="center"/>
    </xf>
    <xf numFmtId="14" fontId="6" fillId="4" borderId="4" xfId="0" applyNumberFormat="1" applyFont="1" applyFill="1" applyBorder="1" applyAlignment="1">
      <alignment horizontal="center" vertical="center" wrapText="1"/>
    </xf>
    <xf numFmtId="4" fontId="6" fillId="4" borderId="15" xfId="1" applyNumberFormat="1" applyFont="1" applyFill="1" applyBorder="1" applyAlignment="1">
      <alignment horizontal="center" vertical="center" wrapText="1"/>
    </xf>
    <xf numFmtId="4" fontId="6" fillId="4" borderId="13" xfId="0" applyNumberFormat="1" applyFont="1" applyFill="1" applyBorder="1" applyAlignment="1">
      <alignment horizontal="center" vertical="center" wrapText="1"/>
    </xf>
    <xf numFmtId="9" fontId="6" fillId="4" borderId="11" xfId="0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4" fontId="6" fillId="4" borderId="1" xfId="1" applyNumberFormat="1" applyFont="1" applyFill="1" applyBorder="1" applyAlignment="1">
      <alignment horizontal="center" vertical="center" wrapText="1"/>
    </xf>
    <xf numFmtId="4" fontId="6" fillId="4" borderId="4" xfId="1" applyNumberFormat="1" applyFont="1" applyFill="1" applyBorder="1" applyAlignment="1">
      <alignment horizontal="center" vertical="center" wrapText="1"/>
    </xf>
    <xf numFmtId="4" fontId="6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4" borderId="15" xfId="0" applyFont="1" applyFill="1" applyBorder="1" applyAlignment="1">
      <alignment horizontal="left" vertical="center" wrapText="1"/>
    </xf>
    <xf numFmtId="4" fontId="6" fillId="4" borderId="15" xfId="0" applyNumberFormat="1" applyFont="1" applyFill="1" applyBorder="1" applyAlignment="1">
      <alignment horizontal="center" vertical="center" wrapText="1"/>
    </xf>
    <xf numFmtId="14" fontId="6" fillId="4" borderId="15" xfId="0" applyNumberFormat="1" applyFont="1" applyFill="1" applyBorder="1" applyAlignment="1">
      <alignment horizontal="center" vertical="center" wrapText="1"/>
    </xf>
    <xf numFmtId="9" fontId="6" fillId="4" borderId="15" xfId="0" applyNumberFormat="1" applyFont="1" applyFill="1" applyBorder="1" applyAlignment="1">
      <alignment horizontal="center" vertical="center" wrapText="1"/>
    </xf>
    <xf numFmtId="4" fontId="6" fillId="4" borderId="0" xfId="1" applyNumberFormat="1" applyFont="1" applyFill="1" applyBorder="1" applyAlignment="1">
      <alignment horizontal="center" vertical="center" wrapText="1"/>
    </xf>
    <xf numFmtId="4" fontId="6" fillId="4" borderId="9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4" fontId="6" fillId="4" borderId="3" xfId="0" applyNumberFormat="1" applyFont="1" applyFill="1" applyBorder="1" applyAlignment="1">
      <alignment horizontal="center" vertical="center" wrapText="1"/>
    </xf>
    <xf numFmtId="4" fontId="6" fillId="4" borderId="4" xfId="0" applyNumberFormat="1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vertical="center" wrapText="1"/>
    </xf>
    <xf numFmtId="0" fontId="27" fillId="2" borderId="2" xfId="0" applyFont="1" applyFill="1" applyBorder="1" applyAlignment="1">
      <alignment horizontal="center" vertical="center" wrapText="1"/>
    </xf>
    <xf numFmtId="4" fontId="27" fillId="2" borderId="2" xfId="1" applyNumberFormat="1" applyFont="1" applyFill="1" applyBorder="1" applyAlignment="1">
      <alignment horizontal="center" vertical="center"/>
    </xf>
    <xf numFmtId="2" fontId="27" fillId="2" borderId="11" xfId="1" applyNumberFormat="1" applyFont="1" applyFill="1" applyBorder="1" applyAlignment="1">
      <alignment horizontal="center" vertical="center"/>
    </xf>
    <xf numFmtId="4" fontId="6" fillId="2" borderId="4" xfId="0" applyNumberFormat="1" applyFont="1" applyFill="1" applyBorder="1" applyAlignment="1">
      <alignment horizontal="center" vertical="center" wrapText="1"/>
    </xf>
    <xf numFmtId="3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6" fillId="2" borderId="1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27" fillId="2" borderId="1" xfId="0" applyFont="1" applyFill="1" applyBorder="1" applyAlignment="1">
      <alignment horizontal="center" vertical="center"/>
    </xf>
    <xf numFmtId="4" fontId="27" fillId="2" borderId="2" xfId="0" applyNumberFormat="1" applyFont="1" applyFill="1" applyBorder="1" applyAlignment="1">
      <alignment horizontal="center" vertical="center"/>
    </xf>
    <xf numFmtId="2" fontId="27" fillId="2" borderId="4" xfId="1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6" fillId="4" borderId="9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center"/>
    </xf>
    <xf numFmtId="4" fontId="6" fillId="4" borderId="10" xfId="0" applyNumberFormat="1" applyFont="1" applyFill="1" applyBorder="1" applyAlignment="1">
      <alignment horizontal="center" vertical="center"/>
    </xf>
    <xf numFmtId="0" fontId="6" fillId="7" borderId="0" xfId="0" applyFont="1" applyFill="1" applyAlignment="1">
      <alignment vertical="center"/>
    </xf>
    <xf numFmtId="2" fontId="6" fillId="4" borderId="4" xfId="0" applyNumberFormat="1" applyFont="1" applyFill="1" applyBorder="1" applyAlignment="1">
      <alignment horizontal="center" vertical="center"/>
    </xf>
    <xf numFmtId="4" fontId="6" fillId="2" borderId="4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1" xfId="0" applyNumberFormat="1" applyFont="1" applyFill="1" applyBorder="1" applyAlignment="1">
      <alignment horizontal="center" vertical="center"/>
    </xf>
    <xf numFmtId="2" fontId="6" fillId="4" borderId="11" xfId="1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4" fontId="4" fillId="2" borderId="1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2" fontId="6" fillId="2" borderId="4" xfId="1" applyNumberFormat="1" applyFont="1" applyFill="1" applyBorder="1" applyAlignment="1">
      <alignment horizontal="center" vertical="center" wrapText="1"/>
    </xf>
    <xf numFmtId="43" fontId="6" fillId="2" borderId="2" xfId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9" fontId="6" fillId="2" borderId="1" xfId="1" applyNumberFormat="1" applyFont="1" applyFill="1" applyBorder="1" applyAlignment="1">
      <alignment horizontal="center" vertical="center"/>
    </xf>
    <xf numFmtId="4" fontId="6" fillId="2" borderId="1" xfId="1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4" fontId="6" fillId="2" borderId="11" xfId="1" applyNumberFormat="1" applyFont="1" applyFill="1" applyBorder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43" fontId="4" fillId="2" borderId="23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center" vertical="center"/>
    </xf>
    <xf numFmtId="4" fontId="6" fillId="2" borderId="15" xfId="1" applyNumberFormat="1" applyFont="1" applyFill="1" applyBorder="1" applyAlignment="1">
      <alignment horizontal="center" vertical="center" wrapText="1"/>
    </xf>
    <xf numFmtId="4" fontId="6" fillId="2" borderId="13" xfId="0" applyNumberFormat="1" applyFont="1" applyFill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4" fontId="6" fillId="2" borderId="4" xfId="1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" fontId="6" fillId="2" borderId="15" xfId="0" applyNumberFormat="1" applyFont="1" applyFill="1" applyBorder="1" applyAlignment="1">
      <alignment horizontal="center" vertical="center" wrapText="1"/>
    </xf>
    <xf numFmtId="14" fontId="6" fillId="2" borderId="15" xfId="0" applyNumberFormat="1" applyFont="1" applyFill="1" applyBorder="1" applyAlignment="1">
      <alignment horizontal="center" vertical="center" wrapText="1"/>
    </xf>
    <xf numFmtId="9" fontId="6" fillId="2" borderId="15" xfId="0" applyNumberFormat="1" applyFont="1" applyFill="1" applyBorder="1" applyAlignment="1">
      <alignment horizontal="center" vertical="center" wrapText="1"/>
    </xf>
    <xf numFmtId="4" fontId="6" fillId="2" borderId="0" xfId="1" applyNumberFormat="1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/>
    </xf>
    <xf numFmtId="4" fontId="6" fillId="4" borderId="0" xfId="1" applyNumberFormat="1" applyFont="1" applyFill="1" applyBorder="1" applyAlignment="1">
      <alignment horizontal="center" vertical="center"/>
    </xf>
    <xf numFmtId="43" fontId="6" fillId="4" borderId="0" xfId="1" applyFont="1" applyFill="1" applyAlignment="1">
      <alignment vertical="center"/>
    </xf>
    <xf numFmtId="4" fontId="6" fillId="4" borderId="2" xfId="1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vertical="center"/>
    </xf>
    <xf numFmtId="2" fontId="6" fillId="4" borderId="0" xfId="0" applyNumberFormat="1" applyFont="1" applyFill="1" applyAlignment="1">
      <alignment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5" xfId="0" applyNumberFormat="1" applyFont="1" applyFill="1" applyBorder="1" applyAlignment="1">
      <alignment horizontal="center" vertical="center"/>
    </xf>
    <xf numFmtId="4" fontId="6" fillId="4" borderId="3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4" fontId="3" fillId="9" borderId="4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4" fontId="6" fillId="5" borderId="9" xfId="0" applyNumberFormat="1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  <xf numFmtId="4" fontId="6" fillId="5" borderId="11" xfId="0" applyNumberFormat="1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4" fontId="28" fillId="5" borderId="4" xfId="0" applyNumberFormat="1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horizontal="center" vertical="center"/>
    </xf>
    <xf numFmtId="4" fontId="3" fillId="5" borderId="7" xfId="0" applyNumberFormat="1" applyFont="1" applyFill="1" applyBorder="1" applyAlignment="1">
      <alignment horizontal="center" vertical="center"/>
    </xf>
    <xf numFmtId="4" fontId="3" fillId="5" borderId="4" xfId="0" applyNumberFormat="1" applyFont="1" applyFill="1" applyBorder="1" applyAlignment="1">
      <alignment horizontal="center" vertical="center"/>
    </xf>
    <xf numFmtId="4" fontId="19" fillId="5" borderId="4" xfId="0" applyNumberFormat="1" applyFont="1" applyFill="1" applyBorder="1" applyAlignment="1">
      <alignment horizontal="center" vertical="center"/>
    </xf>
    <xf numFmtId="4" fontId="19" fillId="5" borderId="11" xfId="0" applyNumberFormat="1" applyFont="1" applyFill="1" applyBorder="1" applyAlignment="1">
      <alignment horizontal="center" vertical="center" wrapText="1"/>
    </xf>
    <xf numFmtId="4" fontId="4" fillId="5" borderId="11" xfId="0" applyNumberFormat="1" applyFont="1" applyFill="1" applyBorder="1" applyAlignment="1">
      <alignment horizontal="center" vertical="center" wrapText="1"/>
    </xf>
    <xf numFmtId="4" fontId="6" fillId="5" borderId="7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3" fontId="6" fillId="5" borderId="4" xfId="1" applyFont="1" applyFill="1" applyBorder="1" applyAlignment="1">
      <alignment horizontal="center" vertical="center"/>
    </xf>
    <xf numFmtId="4" fontId="6" fillId="5" borderId="4" xfId="1" applyNumberFormat="1" applyFont="1" applyFill="1" applyBorder="1" applyAlignment="1">
      <alignment horizontal="center" vertical="center"/>
    </xf>
    <xf numFmtId="43" fontId="6" fillId="5" borderId="1" xfId="1" applyFont="1" applyFill="1" applyBorder="1" applyAlignment="1">
      <alignment horizontal="center" vertical="center"/>
    </xf>
    <xf numFmtId="4" fontId="6" fillId="5" borderId="4" xfId="1" applyNumberFormat="1" applyFont="1" applyFill="1" applyBorder="1" applyAlignment="1">
      <alignment horizontal="center" vertical="center" wrapText="1"/>
    </xf>
    <xf numFmtId="4" fontId="6" fillId="5" borderId="1" xfId="1" applyNumberFormat="1" applyFont="1" applyFill="1" applyBorder="1" applyAlignment="1">
      <alignment horizontal="center" vertical="center"/>
    </xf>
    <xf numFmtId="4" fontId="6" fillId="5" borderId="11" xfId="1" applyNumberFormat="1" applyFont="1" applyFill="1" applyBorder="1" applyAlignment="1">
      <alignment horizontal="center" vertical="center"/>
    </xf>
    <xf numFmtId="4" fontId="4" fillId="5" borderId="11" xfId="1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43" fontId="5" fillId="5" borderId="0" xfId="1" applyFont="1" applyFill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6" fillId="5" borderId="0" xfId="0" applyFont="1" applyFill="1" applyAlignment="1">
      <alignment vertical="center"/>
    </xf>
    <xf numFmtId="164" fontId="6" fillId="5" borderId="0" xfId="0" applyNumberFormat="1" applyFont="1" applyFill="1" applyAlignment="1">
      <alignment vertical="center"/>
    </xf>
    <xf numFmtId="4" fontId="6" fillId="2" borderId="13" xfId="0" applyNumberFormat="1" applyFont="1" applyFill="1" applyBorder="1" applyAlignment="1">
      <alignment horizontal="center" vertical="center"/>
    </xf>
    <xf numFmtId="4" fontId="28" fillId="2" borderId="2" xfId="0" applyNumberFormat="1" applyFont="1" applyFill="1" applyBorder="1" applyAlignment="1">
      <alignment horizontal="center" vertical="center"/>
    </xf>
    <xf numFmtId="4" fontId="3" fillId="2" borderId="0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19" fillId="2" borderId="15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4" fillId="2" borderId="15" xfId="0" applyNumberFormat="1" applyFont="1" applyFill="1" applyBorder="1" applyAlignment="1">
      <alignment horizontal="center" vertical="center" wrapText="1"/>
    </xf>
    <xf numFmtId="4" fontId="6" fillId="2" borderId="0" xfId="0" applyNumberFormat="1" applyFont="1" applyFill="1" applyAlignment="1">
      <alignment horizontal="center" vertical="center"/>
    </xf>
    <xf numFmtId="4" fontId="6" fillId="2" borderId="3" xfId="1" applyNumberFormat="1" applyFont="1" applyFill="1" applyBorder="1" applyAlignment="1">
      <alignment horizontal="center" vertical="center" wrapText="1"/>
    </xf>
    <xf numFmtId="43" fontId="6" fillId="2" borderId="3" xfId="1" applyFont="1" applyFill="1" applyBorder="1" applyAlignment="1">
      <alignment horizontal="center" vertical="center" wrapText="1"/>
    </xf>
    <xf numFmtId="4" fontId="6" fillId="2" borderId="14" xfId="0" applyNumberFormat="1" applyFont="1" applyFill="1" applyBorder="1" applyAlignment="1">
      <alignment horizontal="center" vertical="center" wrapText="1"/>
    </xf>
    <xf numFmtId="4" fontId="6" fillId="2" borderId="11" xfId="0" applyNumberFormat="1" applyFont="1" applyFill="1" applyBorder="1" applyAlignment="1">
      <alignment horizontal="center" vertical="center" wrapText="1"/>
    </xf>
    <xf numFmtId="43" fontId="6" fillId="2" borderId="11" xfId="1" applyFont="1" applyFill="1" applyBorder="1" applyAlignment="1">
      <alignment vertical="center"/>
    </xf>
    <xf numFmtId="4" fontId="4" fillId="2" borderId="11" xfId="1" applyNumberFormat="1" applyFont="1" applyFill="1" applyBorder="1" applyAlignment="1">
      <alignment horizontal="center" vertical="center"/>
    </xf>
    <xf numFmtId="2" fontId="6" fillId="2" borderId="11" xfId="1" applyNumberFormat="1" applyFont="1" applyFill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/>
    </xf>
    <xf numFmtId="4" fontId="28" fillId="2" borderId="4" xfId="0" applyNumberFormat="1" applyFont="1" applyFill="1" applyBorder="1" applyAlignment="1">
      <alignment horizontal="center" vertical="center"/>
    </xf>
    <xf numFmtId="2" fontId="3" fillId="2" borderId="9" xfId="1" applyNumberFormat="1" applyFont="1" applyFill="1" applyBorder="1" applyAlignment="1">
      <alignment horizontal="center" vertical="center"/>
    </xf>
    <xf numFmtId="2" fontId="3" fillId="2" borderId="4" xfId="1" applyNumberFormat="1" applyFont="1" applyFill="1" applyBorder="1" applyAlignment="1">
      <alignment horizontal="center" vertical="center"/>
    </xf>
    <xf numFmtId="4" fontId="19" fillId="2" borderId="11" xfId="0" applyNumberFormat="1" applyFont="1" applyFill="1" applyBorder="1" applyAlignment="1">
      <alignment horizontal="center" vertical="center" wrapText="1"/>
    </xf>
    <xf numFmtId="4" fontId="6" fillId="2" borderId="9" xfId="1" applyNumberFormat="1" applyFont="1" applyFill="1" applyBorder="1" applyAlignment="1">
      <alignment horizontal="center" vertical="center" wrapText="1"/>
    </xf>
    <xf numFmtId="43" fontId="6" fillId="2" borderId="4" xfId="1" applyFont="1" applyFill="1" applyBorder="1" applyAlignment="1">
      <alignment vertical="center" wrapText="1"/>
    </xf>
    <xf numFmtId="43" fontId="6" fillId="2" borderId="15" xfId="1" applyFont="1" applyFill="1" applyBorder="1" applyAlignment="1">
      <alignment horizontal="center" vertical="center" wrapText="1"/>
    </xf>
    <xf numFmtId="43" fontId="6" fillId="2" borderId="11" xfId="1" applyFont="1" applyFill="1" applyBorder="1" applyAlignment="1">
      <alignment horizontal="center" vertical="center" wrapText="1"/>
    </xf>
    <xf numFmtId="4" fontId="6" fillId="2" borderId="11" xfId="1" applyNumberFormat="1" applyFont="1" applyFill="1" applyBorder="1" applyAlignment="1">
      <alignment horizontal="center" vertical="center" wrapText="1"/>
    </xf>
    <xf numFmtId="2" fontId="6" fillId="2" borderId="4" xfId="1" applyNumberFormat="1" applyFont="1" applyFill="1" applyBorder="1" applyAlignment="1">
      <alignment horizontal="center" vertical="center"/>
    </xf>
    <xf numFmtId="43" fontId="6" fillId="2" borderId="0" xfId="1" applyFont="1" applyFill="1" applyAlignment="1">
      <alignment vertical="center"/>
    </xf>
    <xf numFmtId="4" fontId="6" fillId="2" borderId="2" xfId="1" applyNumberFormat="1" applyFont="1" applyFill="1" applyBorder="1" applyAlignment="1">
      <alignment horizontal="center" vertical="center" wrapText="1"/>
    </xf>
    <xf numFmtId="4" fontId="3" fillId="2" borderId="9" xfId="0" applyNumberFormat="1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>
      <alignment horizontal="center" vertical="center" wrapText="1"/>
    </xf>
    <xf numFmtId="2" fontId="6" fillId="2" borderId="2" xfId="1" applyNumberFormat="1" applyFont="1" applyFill="1" applyBorder="1" applyAlignment="1">
      <alignment horizontal="center" vertical="center" wrapText="1"/>
    </xf>
    <xf numFmtId="43" fontId="6" fillId="2" borderId="13" xfId="1" applyFont="1" applyFill="1" applyBorder="1" applyAlignment="1">
      <alignment horizontal="center" vertical="center" wrapText="1"/>
    </xf>
    <xf numFmtId="4" fontId="6" fillId="2" borderId="14" xfId="1" applyNumberFormat="1" applyFont="1" applyFill="1" applyBorder="1" applyAlignment="1">
      <alignment horizontal="center" vertical="center" wrapText="1"/>
    </xf>
    <xf numFmtId="4" fontId="6" fillId="2" borderId="13" xfId="1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14" fontId="6" fillId="2" borderId="13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4" fontId="6" fillId="2" borderId="15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9" fontId="6" fillId="2" borderId="4" xfId="0" applyNumberFormat="1" applyFont="1" applyFill="1" applyBorder="1" applyAlignment="1">
      <alignment horizontal="center" vertical="center"/>
    </xf>
    <xf numFmtId="4" fontId="6" fillId="2" borderId="10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4" fontId="28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2" fontId="4" fillId="2" borderId="0" xfId="0" applyNumberFormat="1" applyFont="1" applyFill="1" applyAlignment="1">
      <alignment vertical="center"/>
    </xf>
    <xf numFmtId="4" fontId="3" fillId="2" borderId="9" xfId="1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4" fontId="3" fillId="2" borderId="5" xfId="1" applyNumberFormat="1" applyFont="1" applyFill="1" applyBorder="1" applyAlignment="1">
      <alignment horizontal="center" vertical="center"/>
    </xf>
    <xf numFmtId="14" fontId="3" fillId="2" borderId="6" xfId="1" applyNumberFormat="1" applyFont="1" applyFill="1" applyBorder="1" applyAlignment="1">
      <alignment horizontal="center" vertical="center"/>
    </xf>
    <xf numFmtId="3" fontId="3" fillId="2" borderId="9" xfId="0" applyNumberFormat="1" applyFont="1" applyFill="1" applyBorder="1" applyAlignment="1">
      <alignment horizontal="center" vertical="center" wrapText="1"/>
    </xf>
    <xf numFmtId="4" fontId="3" fillId="2" borderId="1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vertical="center"/>
    </xf>
    <xf numFmtId="4" fontId="3" fillId="2" borderId="4" xfId="1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4" xfId="1" applyNumberFormat="1" applyFont="1" applyFill="1" applyBorder="1" applyAlignment="1">
      <alignment horizontal="center" vertical="center"/>
    </xf>
    <xf numFmtId="14" fontId="3" fillId="2" borderId="2" xfId="1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vertical="center" wrapText="1"/>
    </xf>
    <xf numFmtId="0" fontId="19" fillId="2" borderId="4" xfId="0" applyFont="1" applyFill="1" applyBorder="1" applyAlignment="1">
      <alignment horizontal="center" vertical="center" wrapText="1"/>
    </xf>
    <xf numFmtId="2" fontId="19" fillId="2" borderId="0" xfId="0" applyNumberFormat="1" applyFont="1" applyFill="1" applyAlignment="1">
      <alignment vertical="center"/>
    </xf>
    <xf numFmtId="0" fontId="19" fillId="2" borderId="11" xfId="0" applyFont="1" applyFill="1" applyBorder="1" applyAlignment="1">
      <alignment horizontal="center" vertical="center" wrapText="1"/>
    </xf>
    <xf numFmtId="4" fontId="19" fillId="2" borderId="12" xfId="0" applyNumberFormat="1" applyFont="1" applyFill="1" applyBorder="1" applyAlignment="1">
      <alignment horizontal="center" vertical="center" wrapText="1"/>
    </xf>
    <xf numFmtId="9" fontId="6" fillId="2" borderId="4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justify" vertical="center"/>
    </xf>
    <xf numFmtId="4" fontId="6" fillId="2" borderId="7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14" fontId="6" fillId="2" borderId="9" xfId="0" applyNumberFormat="1" applyFont="1" applyFill="1" applyBorder="1" applyAlignment="1">
      <alignment horizontal="center" vertical="center" wrapText="1"/>
    </xf>
    <xf numFmtId="14" fontId="6" fillId="2" borderId="0" xfId="0" applyNumberFormat="1" applyFont="1" applyFill="1" applyAlignment="1">
      <alignment horizontal="center" vertical="center" wrapText="1"/>
    </xf>
    <xf numFmtId="9" fontId="6" fillId="2" borderId="9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vertical="center" wrapText="1"/>
    </xf>
    <xf numFmtId="43" fontId="6" fillId="2" borderId="4" xfId="0" applyNumberFormat="1" applyFont="1" applyFill="1" applyBorder="1" applyAlignment="1">
      <alignment horizontal="center" vertical="center" wrapText="1"/>
    </xf>
    <xf numFmtId="4" fontId="6" fillId="2" borderId="10" xfId="0" applyNumberFormat="1" applyFont="1" applyFill="1" applyBorder="1" applyAlignment="1">
      <alignment horizontal="center" vertical="center" wrapText="1"/>
    </xf>
    <xf numFmtId="43" fontId="6" fillId="2" borderId="1" xfId="0" applyNumberFormat="1" applyFont="1" applyFill="1" applyBorder="1" applyAlignment="1">
      <alignment horizontal="center" vertical="center" wrapText="1"/>
    </xf>
    <xf numFmtId="39" fontId="6" fillId="2" borderId="4" xfId="1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left" vertical="center"/>
    </xf>
    <xf numFmtId="14" fontId="6" fillId="2" borderId="4" xfId="1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center" wrapText="1"/>
    </xf>
    <xf numFmtId="14" fontId="6" fillId="2" borderId="1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39" fontId="6" fillId="2" borderId="11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vertical="center" wrapText="1"/>
    </xf>
    <xf numFmtId="14" fontId="6" fillId="2" borderId="14" xfId="0" applyNumberFormat="1" applyFont="1" applyFill="1" applyBorder="1" applyAlignment="1">
      <alignment horizontal="center" vertical="center" wrapText="1"/>
    </xf>
    <xf numFmtId="9" fontId="6" fillId="2" borderId="14" xfId="0" applyNumberFormat="1" applyFont="1" applyFill="1" applyBorder="1" applyAlignment="1">
      <alignment horizontal="center" vertical="center" wrapText="1"/>
    </xf>
    <xf numFmtId="4" fontId="6" fillId="2" borderId="5" xfId="1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14" fontId="6" fillId="2" borderId="11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justify" vertical="center"/>
    </xf>
    <xf numFmtId="9" fontId="6" fillId="2" borderId="11" xfId="1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4" fontId="6" fillId="2" borderId="1" xfId="1" applyNumberFormat="1" applyFont="1" applyFill="1" applyBorder="1" applyAlignment="1">
      <alignment horizontal="left" vertical="center" wrapText="1"/>
    </xf>
    <xf numFmtId="43" fontId="6" fillId="2" borderId="1" xfId="1" applyFont="1" applyFill="1" applyBorder="1" applyAlignment="1">
      <alignment vertical="center"/>
    </xf>
    <xf numFmtId="43" fontId="6" fillId="2" borderId="4" xfId="1" applyFont="1" applyFill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/>
    </xf>
    <xf numFmtId="0" fontId="6" fillId="2" borderId="12" xfId="0" applyFont="1" applyFill="1" applyBorder="1" applyAlignment="1">
      <alignment horizontal="left" vertical="center" wrapText="1"/>
    </xf>
    <xf numFmtId="14" fontId="6" fillId="2" borderId="13" xfId="0" applyNumberFormat="1" applyFont="1" applyFill="1" applyBorder="1" applyAlignment="1">
      <alignment horizontal="center" vertical="center" wrapText="1"/>
    </xf>
    <xf numFmtId="9" fontId="6" fillId="2" borderId="12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2" fontId="5" fillId="2" borderId="0" xfId="0" applyNumberFormat="1" applyFont="1" applyFill="1" applyAlignment="1">
      <alignment vertical="center"/>
    </xf>
    <xf numFmtId="4" fontId="5" fillId="2" borderId="0" xfId="0" applyNumberFormat="1" applyFont="1" applyFill="1" applyAlignment="1">
      <alignment vertical="center"/>
    </xf>
    <xf numFmtId="164" fontId="5" fillId="2" borderId="0" xfId="0" applyNumberFormat="1" applyFont="1" applyFill="1" applyAlignment="1">
      <alignment vertical="center"/>
    </xf>
    <xf numFmtId="43" fontId="6" fillId="2" borderId="0" xfId="0" applyNumberFormat="1" applyFont="1" applyFill="1" applyAlignment="1">
      <alignment vertical="center"/>
    </xf>
    <xf numFmtId="4" fontId="6" fillId="2" borderId="0" xfId="0" applyNumberFormat="1" applyFont="1" applyFill="1" applyAlignment="1">
      <alignment vertical="center"/>
    </xf>
    <xf numFmtId="164" fontId="6" fillId="2" borderId="0" xfId="0" applyNumberFormat="1" applyFont="1" applyFill="1" applyAlignment="1">
      <alignment vertical="center"/>
    </xf>
    <xf numFmtId="43" fontId="6" fillId="2" borderId="0" xfId="0" applyNumberFormat="1" applyFont="1" applyFill="1" applyAlignment="1">
      <alignment horizontal="center" vertical="center"/>
    </xf>
    <xf numFmtId="0" fontId="6" fillId="4" borderId="11" xfId="0" applyFont="1" applyFill="1" applyBorder="1" applyAlignment="1">
      <alignment vertical="center" wrapText="1"/>
    </xf>
    <xf numFmtId="14" fontId="6" fillId="4" borderId="11" xfId="1" applyNumberFormat="1" applyFont="1" applyFill="1" applyBorder="1" applyAlignment="1">
      <alignment horizontal="center" vertical="center"/>
    </xf>
    <xf numFmtId="14" fontId="6" fillId="4" borderId="13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/>
    </xf>
    <xf numFmtId="14" fontId="6" fillId="4" borderId="2" xfId="0" applyNumberFormat="1" applyFont="1" applyFill="1" applyBorder="1" applyAlignment="1">
      <alignment horizontal="center" vertical="center"/>
    </xf>
    <xf numFmtId="4" fontId="6" fillId="4" borderId="13" xfId="1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9" fontId="6" fillId="4" borderId="4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43" fontId="27" fillId="2" borderId="4" xfId="1" applyFont="1" applyFill="1" applyBorder="1" applyAlignment="1">
      <alignment horizontal="center" vertical="center"/>
    </xf>
    <xf numFmtId="43" fontId="27" fillId="2" borderId="2" xfId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 wrapText="1"/>
    </xf>
    <xf numFmtId="4" fontId="6" fillId="8" borderId="9" xfId="0" applyNumberFormat="1" applyFont="1" applyFill="1" applyBorder="1" applyAlignment="1">
      <alignment horizontal="center" vertical="center"/>
    </xf>
    <xf numFmtId="4" fontId="6" fillId="8" borderId="4" xfId="0" applyNumberFormat="1" applyFont="1" applyFill="1" applyBorder="1" applyAlignment="1">
      <alignment horizontal="center" vertical="center"/>
    </xf>
    <xf numFmtId="4" fontId="6" fillId="8" borderId="11" xfId="0" applyNumberFormat="1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4" fontId="28" fillId="8" borderId="1" xfId="0" applyNumberFormat="1" applyFont="1" applyFill="1" applyBorder="1" applyAlignment="1">
      <alignment horizontal="center" vertical="center"/>
    </xf>
    <xf numFmtId="4" fontId="3" fillId="8" borderId="9" xfId="0" applyNumberFormat="1" applyFont="1" applyFill="1" applyBorder="1" applyAlignment="1">
      <alignment horizontal="center" vertical="center" wrapText="1"/>
    </xf>
    <xf numFmtId="4" fontId="3" fillId="8" borderId="4" xfId="0" applyNumberFormat="1" applyFont="1" applyFill="1" applyBorder="1" applyAlignment="1">
      <alignment horizontal="center" vertical="center" wrapText="1"/>
    </xf>
    <xf numFmtId="4" fontId="19" fillId="8" borderId="4" xfId="0" applyNumberFormat="1" applyFont="1" applyFill="1" applyBorder="1" applyAlignment="1">
      <alignment horizontal="center" vertical="center"/>
    </xf>
    <xf numFmtId="4" fontId="19" fillId="8" borderId="11" xfId="0" applyNumberFormat="1" applyFont="1" applyFill="1" applyBorder="1" applyAlignment="1">
      <alignment horizontal="center" vertical="center" wrapText="1"/>
    </xf>
    <xf numFmtId="4" fontId="6" fillId="8" borderId="1" xfId="1" applyNumberFormat="1" applyFont="1" applyFill="1" applyBorder="1" applyAlignment="1">
      <alignment horizontal="center" vertical="center" wrapText="1"/>
    </xf>
    <xf numFmtId="4" fontId="4" fillId="8" borderId="11" xfId="0" applyNumberFormat="1" applyFont="1" applyFill="1" applyBorder="1" applyAlignment="1">
      <alignment horizontal="center" vertical="center" wrapText="1"/>
    </xf>
    <xf numFmtId="4" fontId="6" fillId="8" borderId="7" xfId="1" applyNumberFormat="1" applyFont="1" applyFill="1" applyBorder="1" applyAlignment="1">
      <alignment horizontal="center" vertical="center" wrapText="1"/>
    </xf>
    <xf numFmtId="4" fontId="6" fillId="8" borderId="10" xfId="0" applyNumberFormat="1" applyFont="1" applyFill="1" applyBorder="1" applyAlignment="1">
      <alignment horizontal="center" vertical="center"/>
    </xf>
    <xf numFmtId="4" fontId="6" fillId="8" borderId="10" xfId="0" applyNumberFormat="1" applyFont="1" applyFill="1" applyBorder="1" applyAlignment="1">
      <alignment horizontal="center" vertical="center" wrapText="1"/>
    </xf>
    <xf numFmtId="4" fontId="6" fillId="8" borderId="1" xfId="0" applyNumberFormat="1" applyFont="1" applyFill="1" applyBorder="1" applyAlignment="1">
      <alignment horizontal="center" vertical="center" wrapText="1"/>
    </xf>
    <xf numFmtId="39" fontId="6" fillId="8" borderId="4" xfId="1" applyNumberFormat="1" applyFont="1" applyFill="1" applyBorder="1" applyAlignment="1">
      <alignment horizontal="center" vertical="center"/>
    </xf>
    <xf numFmtId="39" fontId="6" fillId="8" borderId="11" xfId="1" applyNumberFormat="1" applyFont="1" applyFill="1" applyBorder="1" applyAlignment="1">
      <alignment horizontal="center" vertical="center"/>
    </xf>
    <xf numFmtId="4" fontId="6" fillId="8" borderId="0" xfId="1" applyNumberFormat="1" applyFont="1" applyFill="1" applyBorder="1" applyAlignment="1">
      <alignment horizontal="center" vertical="center" wrapText="1"/>
    </xf>
    <xf numFmtId="39" fontId="6" fillId="8" borderId="1" xfId="1" applyNumberFormat="1" applyFont="1" applyFill="1" applyBorder="1" applyAlignment="1">
      <alignment horizontal="center" vertical="center"/>
    </xf>
    <xf numFmtId="4" fontId="6" fillId="8" borderId="13" xfId="1" applyNumberFormat="1" applyFont="1" applyFill="1" applyBorder="1" applyAlignment="1">
      <alignment horizontal="center" vertical="center"/>
    </xf>
    <xf numFmtId="4" fontId="4" fillId="8" borderId="11" xfId="1" applyNumberFormat="1" applyFont="1" applyFill="1" applyBorder="1" applyAlignment="1">
      <alignment horizontal="center" vertical="center"/>
    </xf>
    <xf numFmtId="0" fontId="5" fillId="8" borderId="0" xfId="0" applyFont="1" applyFill="1" applyAlignment="1">
      <alignment vertical="center"/>
    </xf>
    <xf numFmtId="43" fontId="6" fillId="8" borderId="0" xfId="0" applyNumberFormat="1" applyFont="1" applyFill="1" applyAlignment="1">
      <alignment vertical="center"/>
    </xf>
    <xf numFmtId="43" fontId="6" fillId="8" borderId="0" xfId="1" applyFont="1" applyFill="1" applyAlignment="1">
      <alignment vertical="center"/>
    </xf>
    <xf numFmtId="0" fontId="6" fillId="8" borderId="0" xfId="0" applyFont="1" applyFill="1" applyAlignment="1">
      <alignment vertical="center"/>
    </xf>
    <xf numFmtId="4" fontId="6" fillId="8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43" fontId="6" fillId="0" borderId="0" xfId="0" applyNumberFormat="1" applyFont="1" applyFill="1" applyAlignment="1">
      <alignment vertical="center"/>
    </xf>
    <xf numFmtId="43" fontId="6" fillId="0" borderId="0" xfId="1" applyFont="1" applyFill="1" applyAlignment="1">
      <alignment vertical="center"/>
    </xf>
    <xf numFmtId="0" fontId="6" fillId="0" borderId="0" xfId="0" applyFont="1" applyFill="1" applyAlignment="1">
      <alignment vertical="center"/>
    </xf>
    <xf numFmtId="4" fontId="6" fillId="0" borderId="0" xfId="0" applyNumberFormat="1" applyFont="1" applyFill="1" applyAlignment="1">
      <alignment vertical="center"/>
    </xf>
    <xf numFmtId="4" fontId="3" fillId="8" borderId="9" xfId="1" applyNumberFormat="1" applyFont="1" applyFill="1" applyBorder="1" applyAlignment="1">
      <alignment horizontal="center"/>
    </xf>
    <xf numFmtId="4" fontId="3" fillId="8" borderId="9" xfId="0" applyNumberFormat="1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 vertical="center" wrapText="1"/>
    </xf>
    <xf numFmtId="2" fontId="19" fillId="2" borderId="4" xfId="1" applyNumberFormat="1" applyFont="1" applyFill="1" applyBorder="1" applyAlignment="1">
      <alignment horizontal="center" vertical="center" wrapText="1"/>
    </xf>
    <xf numFmtId="2" fontId="3" fillId="2" borderId="9" xfId="1" applyNumberFormat="1" applyFont="1" applyFill="1" applyBorder="1"/>
    <xf numFmtId="2" fontId="19" fillId="2" borderId="9" xfId="1" applyNumberFormat="1" applyFont="1" applyFill="1" applyBorder="1"/>
    <xf numFmtId="2" fontId="3" fillId="2" borderId="0" xfId="1" applyNumberFormat="1" applyFont="1" applyFill="1"/>
    <xf numFmtId="0" fontId="3" fillId="2" borderId="0" xfId="0" applyFont="1" applyFill="1" applyBorder="1"/>
    <xf numFmtId="4" fontId="19" fillId="2" borderId="0" xfId="0" applyNumberFormat="1" applyFont="1" applyFill="1" applyBorder="1" applyAlignment="1">
      <alignment horizontal="center" vertical="center"/>
    </xf>
    <xf numFmtId="4" fontId="3" fillId="2" borderId="11" xfId="1" applyNumberFormat="1" applyFont="1" applyFill="1" applyBorder="1" applyAlignment="1">
      <alignment horizontal="center"/>
    </xf>
    <xf numFmtId="0" fontId="3" fillId="0" borderId="11" xfId="0" applyFont="1" applyBorder="1"/>
    <xf numFmtId="4" fontId="23" fillId="2" borderId="1" xfId="0" applyNumberFormat="1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4" fontId="23" fillId="2" borderId="3" xfId="0" applyNumberFormat="1" applyFont="1" applyFill="1" applyBorder="1" applyAlignment="1">
      <alignment horizontal="center" vertical="center"/>
    </xf>
    <xf numFmtId="4" fontId="4" fillId="2" borderId="1" xfId="1" applyNumberFormat="1" applyFont="1" applyFill="1" applyBorder="1" applyAlignment="1">
      <alignment horizontal="center" vertical="center"/>
    </xf>
    <xf numFmtId="4" fontId="23" fillId="2" borderId="4" xfId="1" applyNumberFormat="1" applyFont="1" applyFill="1" applyBorder="1" applyAlignment="1">
      <alignment horizontal="center" vertical="center"/>
    </xf>
    <xf numFmtId="4" fontId="23" fillId="2" borderId="1" xfId="1" applyNumberFormat="1" applyFont="1" applyFill="1" applyBorder="1" applyAlignment="1">
      <alignment horizontal="center" vertical="center"/>
    </xf>
    <xf numFmtId="4" fontId="23" fillId="2" borderId="4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 wrapText="1"/>
    </xf>
    <xf numFmtId="4" fontId="11" fillId="2" borderId="0" xfId="0" applyNumberFormat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2" fontId="11" fillId="2" borderId="7" xfId="0" applyNumberFormat="1" applyFont="1" applyFill="1" applyBorder="1" applyAlignment="1">
      <alignment vertical="center"/>
    </xf>
    <xf numFmtId="4" fontId="11" fillId="2" borderId="10" xfId="0" applyNumberFormat="1" applyFont="1" applyFill="1" applyBorder="1" applyAlignment="1">
      <alignment horizontal="center" vertical="center"/>
    </xf>
    <xf numFmtId="4" fontId="11" fillId="2" borderId="12" xfId="0" applyNumberFormat="1" applyFont="1" applyFill="1" applyBorder="1" applyAlignment="1">
      <alignment horizontal="center" vertical="center"/>
    </xf>
    <xf numFmtId="43" fontId="12" fillId="2" borderId="2" xfId="1" applyFont="1" applyFill="1" applyBorder="1" applyAlignment="1">
      <alignment horizontal="center" vertical="center" wrapText="1"/>
    </xf>
    <xf numFmtId="4" fontId="12" fillId="2" borderId="2" xfId="1" applyNumberFormat="1" applyFont="1" applyFill="1" applyBorder="1" applyAlignment="1">
      <alignment horizontal="center" vertical="center" wrapText="1"/>
    </xf>
    <xf numFmtId="4" fontId="11" fillId="2" borderId="8" xfId="1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/>
    </xf>
    <xf numFmtId="4" fontId="11" fillId="2" borderId="8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wrapText="1"/>
    </xf>
    <xf numFmtId="43" fontId="11" fillId="2" borderId="6" xfId="1" applyFont="1" applyFill="1" applyBorder="1" applyAlignment="1"/>
    <xf numFmtId="43" fontId="11" fillId="2" borderId="5" xfId="1" applyFont="1" applyFill="1" applyBorder="1" applyAlignment="1">
      <alignment horizontal="right"/>
    </xf>
    <xf numFmtId="43" fontId="11" fillId="2" borderId="5" xfId="1" applyFont="1" applyFill="1" applyBorder="1" applyAlignment="1"/>
    <xf numFmtId="2" fontId="11" fillId="2" borderId="5" xfId="0" applyNumberFormat="1" applyFont="1" applyFill="1" applyBorder="1" applyAlignment="1"/>
    <xf numFmtId="0" fontId="11" fillId="2" borderId="0" xfId="0" applyFont="1" applyFill="1" applyAlignment="1"/>
    <xf numFmtId="0" fontId="11" fillId="2" borderId="0" xfId="0" applyFont="1" applyFill="1" applyBorder="1" applyAlignment="1"/>
    <xf numFmtId="164" fontId="11" fillId="2" borderId="0" xfId="0" applyNumberFormat="1" applyFont="1" applyFill="1" applyAlignment="1"/>
    <xf numFmtId="0" fontId="12" fillId="2" borderId="7" xfId="0" applyFont="1" applyFill="1" applyBorder="1" applyAlignment="1">
      <alignment horizontal="center"/>
    </xf>
    <xf numFmtId="43" fontId="11" fillId="2" borderId="7" xfId="1" applyFont="1" applyFill="1" applyBorder="1" applyAlignment="1"/>
    <xf numFmtId="4" fontId="11" fillId="2" borderId="7" xfId="1" applyNumberFormat="1" applyFont="1" applyFill="1" applyBorder="1" applyAlignment="1">
      <alignment horizontal="center"/>
    </xf>
    <xf numFmtId="4" fontId="11" fillId="2" borderId="5" xfId="0" applyNumberFormat="1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 vertical="center" wrapText="1"/>
    </xf>
    <xf numFmtId="4" fontId="12" fillId="2" borderId="11" xfId="0" applyNumberFormat="1" applyFont="1" applyFill="1" applyBorder="1" applyAlignment="1">
      <alignment horizontal="center" vertical="center" wrapText="1"/>
    </xf>
    <xf numFmtId="4" fontId="12" fillId="0" borderId="1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30" fillId="2" borderId="11" xfId="0" applyFont="1" applyFill="1" applyBorder="1" applyAlignment="1">
      <alignment vertical="center" wrapText="1"/>
    </xf>
    <xf numFmtId="0" fontId="30" fillId="2" borderId="4" xfId="0" applyFont="1" applyFill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4" xfId="0" applyFont="1" applyFill="1" applyBorder="1" applyAlignment="1">
      <alignment horizontal="left" vertical="center" wrapText="1"/>
    </xf>
    <xf numFmtId="0" fontId="30" fillId="2" borderId="15" xfId="0" applyFont="1" applyFill="1" applyBorder="1" applyAlignment="1">
      <alignment horizontal="left" vertical="center" wrapText="1"/>
    </xf>
    <xf numFmtId="4" fontId="31" fillId="2" borderId="9" xfId="1" applyNumberFormat="1" applyFont="1" applyFill="1" applyBorder="1" applyAlignment="1">
      <alignment horizontal="left" vertical="center" wrapText="1"/>
    </xf>
    <xf numFmtId="4" fontId="31" fillId="2" borderId="4" xfId="1" applyNumberFormat="1" applyFont="1" applyFill="1" applyBorder="1" applyAlignment="1">
      <alignment horizontal="left" vertical="center" wrapText="1"/>
    </xf>
    <xf numFmtId="0" fontId="30" fillId="2" borderId="0" xfId="0" applyFont="1" applyFill="1" applyAlignment="1">
      <alignment vertical="center"/>
    </xf>
    <xf numFmtId="43" fontId="30" fillId="2" borderId="0" xfId="1" applyFont="1" applyFill="1" applyAlignment="1">
      <alignment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13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4" fontId="30" fillId="2" borderId="13" xfId="0" applyNumberFormat="1" applyFont="1" applyFill="1" applyBorder="1" applyAlignment="1">
      <alignment horizontal="center" vertical="center"/>
    </xf>
    <xf numFmtId="14" fontId="30" fillId="2" borderId="11" xfId="1" applyNumberFormat="1" applyFont="1" applyFill="1" applyBorder="1" applyAlignment="1">
      <alignment horizontal="center" vertical="center"/>
    </xf>
    <xf numFmtId="14" fontId="30" fillId="2" borderId="13" xfId="0" applyNumberFormat="1" applyFont="1" applyFill="1" applyBorder="1" applyAlignment="1">
      <alignment horizontal="center" vertical="center"/>
    </xf>
    <xf numFmtId="2" fontId="30" fillId="2" borderId="11" xfId="1" applyNumberFormat="1" applyFont="1" applyFill="1" applyBorder="1" applyAlignment="1">
      <alignment horizontal="center" vertical="center" wrapText="1"/>
    </xf>
    <xf numFmtId="4" fontId="30" fillId="2" borderId="13" xfId="1" applyNumberFormat="1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/>
    </xf>
    <xf numFmtId="4" fontId="30" fillId="2" borderId="11" xfId="0" applyNumberFormat="1" applyFont="1" applyFill="1" applyBorder="1" applyAlignment="1">
      <alignment horizontal="center" vertical="center"/>
    </xf>
    <xf numFmtId="4" fontId="30" fillId="2" borderId="12" xfId="0" applyNumberFormat="1" applyFont="1" applyFill="1" applyBorder="1" applyAlignment="1">
      <alignment horizontal="center" vertical="center"/>
    </xf>
    <xf numFmtId="4" fontId="30" fillId="0" borderId="9" xfId="0" applyNumberFormat="1" applyFont="1" applyFill="1" applyBorder="1" applyAlignment="1">
      <alignment horizontal="center" vertical="center"/>
    </xf>
    <xf numFmtId="4" fontId="30" fillId="2" borderId="15" xfId="0" applyNumberFormat="1" applyFont="1" applyFill="1" applyBorder="1" applyAlignment="1">
      <alignment horizontal="center" vertical="center"/>
    </xf>
    <xf numFmtId="4" fontId="31" fillId="2" borderId="9" xfId="0" applyNumberFormat="1" applyFont="1" applyFill="1" applyBorder="1" applyAlignment="1">
      <alignment horizontal="center" vertical="center"/>
    </xf>
    <xf numFmtId="2" fontId="30" fillId="2" borderId="0" xfId="0" applyNumberFormat="1" applyFont="1" applyFill="1" applyAlignment="1">
      <alignment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2" fontId="30" fillId="2" borderId="2" xfId="0" applyNumberFormat="1" applyFont="1" applyFill="1" applyBorder="1" applyAlignment="1">
      <alignment horizontal="center" vertical="center"/>
    </xf>
    <xf numFmtId="14" fontId="30" fillId="2" borderId="4" xfId="0" applyNumberFormat="1" applyFont="1" applyFill="1" applyBorder="1" applyAlignment="1">
      <alignment horizontal="center" vertical="center"/>
    </xf>
    <xf numFmtId="14" fontId="30" fillId="2" borderId="2" xfId="0" applyNumberFormat="1" applyFont="1" applyFill="1" applyBorder="1" applyAlignment="1">
      <alignment horizontal="center" vertical="center"/>
    </xf>
    <xf numFmtId="2" fontId="30" fillId="2" borderId="4" xfId="0" applyNumberFormat="1" applyFont="1" applyFill="1" applyBorder="1" applyAlignment="1">
      <alignment horizontal="center" vertical="center"/>
    </xf>
    <xf numFmtId="4" fontId="30" fillId="2" borderId="4" xfId="0" applyNumberFormat="1" applyFont="1" applyFill="1" applyBorder="1" applyAlignment="1">
      <alignment horizontal="center" vertical="center"/>
    </xf>
    <xf numFmtId="4" fontId="30" fillId="2" borderId="2" xfId="0" applyNumberFormat="1" applyFont="1" applyFill="1" applyBorder="1" applyAlignment="1">
      <alignment horizontal="center" vertical="center"/>
    </xf>
    <xf numFmtId="4" fontId="30" fillId="0" borderId="4" xfId="0" applyNumberFormat="1" applyFont="1" applyFill="1" applyBorder="1" applyAlignment="1">
      <alignment horizontal="center" vertical="center"/>
    </xf>
    <xf numFmtId="4" fontId="30" fillId="2" borderId="3" xfId="0" applyNumberFormat="1" applyFont="1" applyFill="1" applyBorder="1" applyAlignment="1">
      <alignment horizontal="center" vertical="center"/>
    </xf>
    <xf numFmtId="4" fontId="31" fillId="2" borderId="4" xfId="0" applyNumberFormat="1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/>
    </xf>
    <xf numFmtId="4" fontId="30" fillId="2" borderId="0" xfId="1" applyNumberFormat="1" applyFont="1" applyFill="1" applyBorder="1" applyAlignment="1">
      <alignment horizontal="center" vertical="center"/>
    </xf>
    <xf numFmtId="14" fontId="30" fillId="2" borderId="4" xfId="0" applyNumberFormat="1" applyFont="1" applyFill="1" applyBorder="1" applyAlignment="1">
      <alignment horizontal="center" vertical="center" wrapText="1"/>
    </xf>
    <xf numFmtId="4" fontId="30" fillId="2" borderId="4" xfId="1" applyNumberFormat="1" applyFont="1" applyFill="1" applyBorder="1" applyAlignment="1">
      <alignment horizontal="center" vertical="center" wrapText="1"/>
    </xf>
    <xf numFmtId="4" fontId="30" fillId="2" borderId="2" xfId="1" applyNumberFormat="1" applyFont="1" applyFill="1" applyBorder="1" applyAlignment="1">
      <alignment horizontal="center" vertical="center" wrapText="1"/>
    </xf>
    <xf numFmtId="9" fontId="30" fillId="2" borderId="4" xfId="0" applyNumberFormat="1" applyFont="1" applyFill="1" applyBorder="1" applyAlignment="1">
      <alignment horizontal="center" vertical="center"/>
    </xf>
    <xf numFmtId="0" fontId="30" fillId="2" borderId="3" xfId="0" applyFont="1" applyFill="1" applyBorder="1" applyAlignment="1">
      <alignment horizontal="center" vertical="center"/>
    </xf>
    <xf numFmtId="4" fontId="30" fillId="2" borderId="9" xfId="0" applyNumberFormat="1" applyFont="1" applyFill="1" applyBorder="1" applyAlignment="1">
      <alignment horizontal="center" vertical="center"/>
    </xf>
    <xf numFmtId="4" fontId="30" fillId="2" borderId="10" xfId="0" applyNumberFormat="1" applyFont="1" applyFill="1" applyBorder="1" applyAlignment="1">
      <alignment horizontal="center" vertical="center"/>
    </xf>
    <xf numFmtId="4" fontId="30" fillId="2" borderId="14" xfId="0" applyNumberFormat="1" applyFont="1" applyFill="1" applyBorder="1" applyAlignment="1">
      <alignment horizontal="center" vertical="center"/>
    </xf>
    <xf numFmtId="4" fontId="30" fillId="2" borderId="15" xfId="1" applyNumberFormat="1" applyFont="1" applyFill="1" applyBorder="1" applyAlignment="1">
      <alignment horizontal="center" vertical="center" wrapText="1"/>
    </xf>
    <xf numFmtId="4" fontId="30" fillId="2" borderId="13" xfId="0" applyNumberFormat="1" applyFont="1" applyFill="1" applyBorder="1" applyAlignment="1">
      <alignment horizontal="center" vertical="center" wrapText="1"/>
    </xf>
    <xf numFmtId="9" fontId="30" fillId="2" borderId="11" xfId="0" applyNumberFormat="1" applyFont="1" applyFill="1" applyBorder="1" applyAlignment="1">
      <alignment horizontal="center" vertical="center" wrapText="1"/>
    </xf>
    <xf numFmtId="0" fontId="30" fillId="2" borderId="15" xfId="0" applyFont="1" applyFill="1" applyBorder="1" applyAlignment="1">
      <alignment horizontal="center" vertical="center" wrapText="1"/>
    </xf>
    <xf numFmtId="4" fontId="30" fillId="2" borderId="1" xfId="1" applyNumberFormat="1" applyFont="1" applyFill="1" applyBorder="1" applyAlignment="1">
      <alignment horizontal="center" vertical="center" wrapText="1"/>
    </xf>
    <xf numFmtId="4" fontId="31" fillId="4" borderId="4" xfId="0" applyNumberFormat="1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4" fontId="30" fillId="2" borderId="15" xfId="0" applyNumberFormat="1" applyFont="1" applyFill="1" applyBorder="1" applyAlignment="1">
      <alignment horizontal="center" vertical="center" wrapText="1"/>
    </xf>
    <xf numFmtId="14" fontId="30" fillId="2" borderId="15" xfId="0" applyNumberFormat="1" applyFont="1" applyFill="1" applyBorder="1" applyAlignment="1">
      <alignment horizontal="center" vertical="center" wrapText="1"/>
    </xf>
    <xf numFmtId="9" fontId="30" fillId="2" borderId="15" xfId="0" applyNumberFormat="1" applyFont="1" applyFill="1" applyBorder="1" applyAlignment="1">
      <alignment horizontal="center" vertical="center" wrapText="1"/>
    </xf>
    <xf numFmtId="4" fontId="30" fillId="2" borderId="0" xfId="1" applyNumberFormat="1" applyFont="1" applyFill="1" applyBorder="1" applyAlignment="1">
      <alignment horizontal="center" vertical="center" wrapText="1"/>
    </xf>
    <xf numFmtId="4" fontId="30" fillId="2" borderId="3" xfId="0" applyNumberFormat="1" applyFont="1" applyFill="1" applyBorder="1" applyAlignment="1">
      <alignment horizontal="center" vertical="center" wrapText="1"/>
    </xf>
    <xf numFmtId="4" fontId="30" fillId="2" borderId="4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0" fontId="32" fillId="2" borderId="4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4" fontId="32" fillId="2" borderId="2" xfId="0" applyNumberFormat="1" applyFont="1" applyFill="1" applyBorder="1" applyAlignment="1">
      <alignment horizontal="center" vertical="center"/>
    </xf>
    <xf numFmtId="4" fontId="32" fillId="2" borderId="4" xfId="0" applyNumberFormat="1" applyFont="1" applyFill="1" applyBorder="1" applyAlignment="1">
      <alignment horizontal="center" vertical="center"/>
    </xf>
    <xf numFmtId="4" fontId="32" fillId="2" borderId="1" xfId="0" applyNumberFormat="1" applyFont="1" applyFill="1" applyBorder="1" applyAlignment="1">
      <alignment horizontal="center" vertical="center"/>
    </xf>
    <xf numFmtId="4" fontId="32" fillId="0" borderId="4" xfId="0" applyNumberFormat="1" applyFont="1" applyFill="1" applyBorder="1" applyAlignment="1">
      <alignment horizontal="center" vertical="center"/>
    </xf>
    <xf numFmtId="0" fontId="29" fillId="2" borderId="0" xfId="0" applyFont="1" applyFill="1" applyAlignment="1">
      <alignment vertical="center"/>
    </xf>
    <xf numFmtId="2" fontId="29" fillId="2" borderId="0" xfId="0" applyNumberFormat="1" applyFont="1" applyFill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4" fontId="31" fillId="2" borderId="0" xfId="0" applyNumberFormat="1" applyFont="1" applyFill="1" applyBorder="1" applyAlignment="1">
      <alignment horizontal="center" vertical="center"/>
    </xf>
    <xf numFmtId="14" fontId="31" fillId="2" borderId="5" xfId="1" applyNumberFormat="1" applyFont="1" applyFill="1" applyBorder="1" applyAlignment="1">
      <alignment horizontal="center" vertical="center"/>
    </xf>
    <xf numFmtId="14" fontId="31" fillId="2" borderId="6" xfId="1" applyNumberFormat="1" applyFont="1" applyFill="1" applyBorder="1" applyAlignment="1">
      <alignment horizontal="center" vertical="center"/>
    </xf>
    <xf numFmtId="2" fontId="31" fillId="2" borderId="9" xfId="1" applyNumberFormat="1" applyFont="1" applyFill="1" applyBorder="1" applyAlignment="1">
      <alignment horizontal="center" vertical="center"/>
    </xf>
    <xf numFmtId="3" fontId="31" fillId="2" borderId="9" xfId="0" applyNumberFormat="1" applyFont="1" applyFill="1" applyBorder="1" applyAlignment="1">
      <alignment horizontal="center" vertical="center" wrapText="1"/>
    </xf>
    <xf numFmtId="4" fontId="31" fillId="2" borderId="10" xfId="0" applyNumberFormat="1" applyFont="1" applyFill="1" applyBorder="1" applyAlignment="1">
      <alignment horizontal="center" vertical="center" wrapText="1"/>
    </xf>
    <xf numFmtId="4" fontId="31" fillId="0" borderId="9" xfId="0" applyNumberFormat="1" applyFont="1" applyFill="1" applyBorder="1" applyAlignment="1">
      <alignment horizontal="center" vertical="center"/>
    </xf>
    <xf numFmtId="4" fontId="31" fillId="2" borderId="5" xfId="0" applyNumberFormat="1" applyFont="1" applyFill="1" applyBorder="1" applyAlignment="1">
      <alignment horizontal="center" vertical="center"/>
    </xf>
    <xf numFmtId="0" fontId="31" fillId="2" borderId="0" xfId="0" applyFont="1" applyFill="1" applyAlignment="1">
      <alignment vertical="center"/>
    </xf>
    <xf numFmtId="2" fontId="31" fillId="2" borderId="0" xfId="0" applyNumberFormat="1" applyFont="1" applyFill="1" applyAlignment="1">
      <alignment vertical="center"/>
    </xf>
    <xf numFmtId="0" fontId="31" fillId="0" borderId="0" xfId="0" applyFont="1" applyAlignment="1">
      <alignment vertical="center"/>
    </xf>
    <xf numFmtId="0" fontId="31" fillId="0" borderId="2" xfId="0" applyFont="1" applyFill="1" applyBorder="1" applyAlignment="1">
      <alignment horizontal="center" vertical="center" wrapText="1"/>
    </xf>
    <xf numFmtId="4" fontId="31" fillId="2" borderId="2" xfId="0" applyNumberFormat="1" applyFont="1" applyFill="1" applyBorder="1" applyAlignment="1">
      <alignment horizontal="center" vertical="center"/>
    </xf>
    <xf numFmtId="14" fontId="31" fillId="2" borderId="4" xfId="1" applyNumberFormat="1" applyFont="1" applyFill="1" applyBorder="1" applyAlignment="1">
      <alignment horizontal="center" vertical="center"/>
    </xf>
    <xf numFmtId="14" fontId="31" fillId="2" borderId="2" xfId="1" applyNumberFormat="1" applyFont="1" applyFill="1" applyBorder="1" applyAlignment="1">
      <alignment horizontal="center" vertical="center"/>
    </xf>
    <xf numFmtId="2" fontId="31" fillId="2" borderId="4" xfId="1" applyNumberFormat="1" applyFont="1" applyFill="1" applyBorder="1" applyAlignment="1">
      <alignment horizontal="center" vertical="center"/>
    </xf>
    <xf numFmtId="3" fontId="31" fillId="2" borderId="4" xfId="0" applyNumberFormat="1" applyFont="1" applyFill="1" applyBorder="1" applyAlignment="1">
      <alignment horizontal="center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4" fontId="31" fillId="0" borderId="5" xfId="0" applyNumberFormat="1" applyFont="1" applyFill="1" applyBorder="1" applyAlignment="1">
      <alignment horizontal="center" vertical="center"/>
    </xf>
    <xf numFmtId="4" fontId="31" fillId="2" borderId="2" xfId="0" applyNumberFormat="1" applyFont="1" applyFill="1" applyBorder="1" applyAlignment="1">
      <alignment horizontal="center" vertical="center" wrapText="1"/>
    </xf>
    <xf numFmtId="4" fontId="31" fillId="0" borderId="4" xfId="0" applyNumberFormat="1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 wrapText="1"/>
    </xf>
    <xf numFmtId="0" fontId="31" fillId="2" borderId="11" xfId="0" applyFont="1" applyFill="1" applyBorder="1" applyAlignment="1">
      <alignment horizontal="center" vertical="center"/>
    </xf>
    <xf numFmtId="4" fontId="31" fillId="2" borderId="13" xfId="0" applyNumberFormat="1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 wrapText="1"/>
    </xf>
    <xf numFmtId="4" fontId="2" fillId="2" borderId="11" xfId="0" applyNumberFormat="1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9" fontId="30" fillId="2" borderId="4" xfId="0" applyNumberFormat="1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/>
    </xf>
    <xf numFmtId="4" fontId="30" fillId="2" borderId="1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44" fontId="12" fillId="2" borderId="14" xfId="1" applyNumberFormat="1" applyFont="1" applyFill="1" applyBorder="1" applyAlignment="1">
      <alignment horizontal="center" vertical="center" wrapText="1"/>
    </xf>
    <xf numFmtId="0" fontId="34" fillId="2" borderId="0" xfId="0" applyFont="1" applyFill="1" applyAlignment="1">
      <alignment vertical="center"/>
    </xf>
    <xf numFmtId="2" fontId="34" fillId="2" borderId="0" xfId="0" applyNumberFormat="1" applyFont="1" applyFill="1" applyAlignment="1">
      <alignment vertical="center"/>
    </xf>
    <xf numFmtId="0" fontId="35" fillId="2" borderId="0" xfId="0" applyFont="1" applyFill="1" applyAlignment="1">
      <alignment vertical="center"/>
    </xf>
    <xf numFmtId="2" fontId="35" fillId="2" borderId="0" xfId="0" applyNumberFormat="1" applyFont="1" applyFill="1" applyAlignment="1">
      <alignment vertical="center"/>
    </xf>
    <xf numFmtId="0" fontId="35" fillId="0" borderId="0" xfId="0" applyFont="1" applyAlignment="1">
      <alignment vertical="center"/>
    </xf>
    <xf numFmtId="0" fontId="33" fillId="2" borderId="4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left" vertical="center" wrapText="1"/>
    </xf>
    <xf numFmtId="43" fontId="33" fillId="2" borderId="23" xfId="1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4" fontId="30" fillId="9" borderId="4" xfId="0" applyNumberFormat="1" applyFont="1" applyFill="1" applyBorder="1" applyAlignment="1">
      <alignment horizontal="center" vertical="center"/>
    </xf>
    <xf numFmtId="0" fontId="30" fillId="4" borderId="0" xfId="0" applyFont="1" applyFill="1" applyAlignment="1">
      <alignment vertical="center"/>
    </xf>
    <xf numFmtId="0" fontId="29" fillId="2" borderId="11" xfId="0" applyFont="1" applyFill="1" applyBorder="1" applyAlignment="1">
      <alignment horizontal="center" vertical="center" wrapText="1"/>
    </xf>
    <xf numFmtId="4" fontId="29" fillId="2" borderId="15" xfId="0" applyNumberFormat="1" applyFont="1" applyFill="1" applyBorder="1" applyAlignment="1">
      <alignment horizontal="center" vertical="center" wrapText="1"/>
    </xf>
    <xf numFmtId="4" fontId="29" fillId="2" borderId="11" xfId="0" applyNumberFormat="1" applyFont="1" applyFill="1" applyBorder="1" applyAlignment="1">
      <alignment horizontal="center" vertical="center" wrapText="1"/>
    </xf>
    <xf numFmtId="4" fontId="29" fillId="0" borderId="11" xfId="0" applyNumberFormat="1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left" vertical="center" wrapText="1"/>
    </xf>
    <xf numFmtId="43" fontId="29" fillId="2" borderId="23" xfId="1" applyFont="1" applyFill="1" applyBorder="1" applyAlignment="1">
      <alignment horizontal="center" vertical="center" wrapText="1"/>
    </xf>
    <xf numFmtId="0" fontId="29" fillId="0" borderId="4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justify" vertical="center"/>
    </xf>
    <xf numFmtId="4" fontId="30" fillId="0" borderId="7" xfId="0" applyNumberFormat="1" applyFont="1" applyFill="1" applyBorder="1" applyAlignment="1">
      <alignment horizontal="center" vertical="center"/>
    </xf>
    <xf numFmtId="4" fontId="30" fillId="2" borderId="7" xfId="0" applyNumberFormat="1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 vertical="center" wrapText="1"/>
    </xf>
    <xf numFmtId="4" fontId="30" fillId="2" borderId="0" xfId="0" applyNumberFormat="1" applyFont="1" applyFill="1" applyAlignment="1">
      <alignment horizontal="center" vertical="center"/>
    </xf>
    <xf numFmtId="14" fontId="30" fillId="2" borderId="9" xfId="0" applyNumberFormat="1" applyFont="1" applyFill="1" applyBorder="1" applyAlignment="1">
      <alignment horizontal="center" vertical="center" wrapText="1"/>
    </xf>
    <xf numFmtId="14" fontId="30" fillId="2" borderId="0" xfId="0" applyNumberFormat="1" applyFont="1" applyFill="1" applyAlignment="1">
      <alignment horizontal="center" vertical="center" wrapText="1"/>
    </xf>
    <xf numFmtId="4" fontId="30" fillId="2" borderId="9" xfId="1" applyNumberFormat="1" applyFont="1" applyFill="1" applyBorder="1" applyAlignment="1">
      <alignment horizontal="center" vertical="center" wrapText="1"/>
    </xf>
    <xf numFmtId="9" fontId="30" fillId="2" borderId="9" xfId="0" applyNumberFormat="1" applyFont="1" applyFill="1" applyBorder="1" applyAlignment="1">
      <alignment horizontal="center" vertical="center"/>
    </xf>
    <xf numFmtId="14" fontId="30" fillId="2" borderId="2" xfId="0" applyNumberFormat="1" applyFont="1" applyFill="1" applyBorder="1" applyAlignment="1">
      <alignment horizontal="center" vertical="center" wrapText="1"/>
    </xf>
    <xf numFmtId="4" fontId="30" fillId="2" borderId="3" xfId="1" applyNumberFormat="1" applyFont="1" applyFill="1" applyBorder="1" applyAlignment="1">
      <alignment horizontal="center" vertical="center" wrapText="1"/>
    </xf>
    <xf numFmtId="14" fontId="30" fillId="2" borderId="4" xfId="0" applyNumberFormat="1" applyFont="1" applyFill="1" applyBorder="1" applyAlignment="1">
      <alignment vertical="center" wrapText="1"/>
    </xf>
    <xf numFmtId="43" fontId="30" fillId="2" borderId="4" xfId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43" fontId="30" fillId="2" borderId="4" xfId="0" applyNumberFormat="1" applyFont="1" applyFill="1" applyBorder="1" applyAlignment="1">
      <alignment horizontal="center" vertical="center" wrapText="1"/>
    </xf>
    <xf numFmtId="4" fontId="30" fillId="2" borderId="10" xfId="0" applyNumberFormat="1" applyFont="1" applyFill="1" applyBorder="1" applyAlignment="1">
      <alignment horizontal="center" vertical="center" wrapText="1"/>
    </xf>
    <xf numFmtId="4" fontId="30" fillId="0" borderId="10" xfId="0" applyNumberFormat="1" applyFont="1" applyFill="1" applyBorder="1" applyAlignment="1">
      <alignment horizontal="center" vertical="center"/>
    </xf>
    <xf numFmtId="43" fontId="30" fillId="2" borderId="3" xfId="1" applyFont="1" applyFill="1" applyBorder="1" applyAlignment="1">
      <alignment horizontal="center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30" fillId="7" borderId="0" xfId="0" applyFont="1" applyFill="1" applyAlignment="1">
      <alignment vertical="center"/>
    </xf>
    <xf numFmtId="4" fontId="30" fillId="2" borderId="4" xfId="1" applyNumberFormat="1" applyFont="1" applyFill="1" applyBorder="1" applyAlignment="1">
      <alignment horizontal="center" vertical="center"/>
    </xf>
    <xf numFmtId="43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left" vertical="center" wrapText="1"/>
    </xf>
    <xf numFmtId="2" fontId="30" fillId="2" borderId="4" xfId="1" applyNumberFormat="1" applyFont="1" applyFill="1" applyBorder="1" applyAlignment="1">
      <alignment horizontal="center" vertical="center" wrapText="1"/>
    </xf>
    <xf numFmtId="43" fontId="30" fillId="2" borderId="2" xfId="1" applyFont="1" applyFill="1" applyBorder="1" applyAlignment="1">
      <alignment horizontal="center" vertical="center" wrapText="1"/>
    </xf>
    <xf numFmtId="9" fontId="30" fillId="2" borderId="1" xfId="0" applyNumberFormat="1" applyFont="1" applyFill="1" applyBorder="1" applyAlignment="1">
      <alignment horizontal="center" vertical="center" wrapText="1"/>
    </xf>
    <xf numFmtId="39" fontId="30" fillId="2" borderId="4" xfId="1" applyNumberFormat="1" applyFont="1" applyFill="1" applyBorder="1" applyAlignment="1">
      <alignment horizontal="center" vertical="center"/>
    </xf>
    <xf numFmtId="39" fontId="30" fillId="0" borderId="4" xfId="1" applyNumberFormat="1" applyFont="1" applyFill="1" applyBorder="1" applyAlignment="1">
      <alignment horizontal="center" vertical="center"/>
    </xf>
    <xf numFmtId="4" fontId="30" fillId="5" borderId="4" xfId="1" applyNumberFormat="1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left" vertical="center"/>
    </xf>
    <xf numFmtId="43" fontId="30" fillId="2" borderId="15" xfId="1" applyFont="1" applyFill="1" applyBorder="1" applyAlignment="1">
      <alignment horizontal="center" vertical="center" wrapText="1"/>
    </xf>
    <xf numFmtId="4" fontId="30" fillId="9" borderId="4" xfId="1" applyNumberFormat="1" applyFont="1" applyFill="1" applyBorder="1" applyAlignment="1">
      <alignment horizontal="center" vertical="center"/>
    </xf>
    <xf numFmtId="14" fontId="30" fillId="2" borderId="4" xfId="1" applyNumberFormat="1" applyFont="1" applyFill="1" applyBorder="1" applyAlignment="1">
      <alignment horizontal="center" vertical="center"/>
    </xf>
    <xf numFmtId="2" fontId="30" fillId="2" borderId="2" xfId="1" applyNumberFormat="1" applyFont="1" applyFill="1" applyBorder="1" applyAlignment="1">
      <alignment horizontal="center" vertical="center" wrapText="1"/>
    </xf>
    <xf numFmtId="2" fontId="30" fillId="2" borderId="1" xfId="0" applyNumberFormat="1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left" vertical="center" wrapText="1"/>
    </xf>
    <xf numFmtId="14" fontId="30" fillId="2" borderId="11" xfId="0" applyNumberFormat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vertical="center" wrapText="1"/>
    </xf>
    <xf numFmtId="39" fontId="30" fillId="2" borderId="1" xfId="1" applyNumberFormat="1" applyFont="1" applyFill="1" applyBorder="1" applyAlignment="1">
      <alignment horizontal="center" vertical="center"/>
    </xf>
    <xf numFmtId="4" fontId="30" fillId="0" borderId="4" xfId="1" applyNumberFormat="1" applyFont="1" applyFill="1" applyBorder="1" applyAlignment="1">
      <alignment horizontal="center" vertical="center" wrapText="1"/>
    </xf>
    <xf numFmtId="39" fontId="30" fillId="2" borderId="12" xfId="1" applyNumberFormat="1" applyFont="1" applyFill="1" applyBorder="1" applyAlignment="1">
      <alignment horizontal="center" vertical="center"/>
    </xf>
    <xf numFmtId="43" fontId="30" fillId="0" borderId="4" xfId="1" applyFont="1" applyFill="1" applyBorder="1" applyAlignment="1">
      <alignment horizontal="center" vertical="center"/>
    </xf>
    <xf numFmtId="39" fontId="30" fillId="2" borderId="11" xfId="1" applyNumberFormat="1" applyFont="1" applyFill="1" applyBorder="1" applyAlignment="1">
      <alignment horizontal="center" vertical="center"/>
    </xf>
    <xf numFmtId="0" fontId="30" fillId="2" borderId="9" xfId="0" applyFont="1" applyFill="1" applyBorder="1" applyAlignment="1">
      <alignment horizontal="center" vertical="center" wrapText="1"/>
    </xf>
    <xf numFmtId="0" fontId="30" fillId="2" borderId="14" xfId="0" applyFont="1" applyFill="1" applyBorder="1" applyAlignment="1">
      <alignment horizontal="left" vertical="center" wrapText="1"/>
    </xf>
    <xf numFmtId="0" fontId="30" fillId="2" borderId="14" xfId="0" applyFont="1" applyFill="1" applyBorder="1" applyAlignment="1">
      <alignment horizontal="center" vertical="center" wrapText="1"/>
    </xf>
    <xf numFmtId="4" fontId="30" fillId="2" borderId="14" xfId="0" applyNumberFormat="1" applyFont="1" applyFill="1" applyBorder="1" applyAlignment="1">
      <alignment horizontal="center" vertical="center" wrapText="1"/>
    </xf>
    <xf numFmtId="14" fontId="30" fillId="2" borderId="14" xfId="0" applyNumberFormat="1" applyFont="1" applyFill="1" applyBorder="1" applyAlignment="1">
      <alignment horizontal="center" vertical="center" wrapText="1"/>
    </xf>
    <xf numFmtId="4" fontId="30" fillId="2" borderId="14" xfId="1" applyNumberFormat="1" applyFont="1" applyFill="1" applyBorder="1" applyAlignment="1">
      <alignment horizontal="center" vertical="center" wrapText="1"/>
    </xf>
    <xf numFmtId="9" fontId="30" fillId="2" borderId="14" xfId="0" applyNumberFormat="1" applyFont="1" applyFill="1" applyBorder="1" applyAlignment="1">
      <alignment horizontal="center" vertical="center" wrapText="1"/>
    </xf>
    <xf numFmtId="4" fontId="30" fillId="2" borderId="5" xfId="1" applyNumberFormat="1" applyFont="1" applyFill="1" applyBorder="1" applyAlignment="1">
      <alignment horizontal="center" vertical="center" wrapText="1"/>
    </xf>
    <xf numFmtId="3" fontId="30" fillId="2" borderId="4" xfId="0" applyNumberFormat="1" applyFont="1" applyFill="1" applyBorder="1" applyAlignment="1">
      <alignment horizontal="center" vertical="center" wrapText="1"/>
    </xf>
    <xf numFmtId="4" fontId="30" fillId="5" borderId="4" xfId="0" applyNumberFormat="1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 vertical="center"/>
    </xf>
    <xf numFmtId="4" fontId="29" fillId="2" borderId="12" xfId="0" applyNumberFormat="1" applyFont="1" applyFill="1" applyBorder="1" applyAlignment="1">
      <alignment horizontal="center" vertical="center" wrapText="1"/>
    </xf>
    <xf numFmtId="4" fontId="29" fillId="0" borderId="12" xfId="0" applyNumberFormat="1" applyFont="1" applyFill="1" applyBorder="1" applyAlignment="1">
      <alignment horizontal="center" vertical="center" wrapText="1"/>
    </xf>
    <xf numFmtId="4" fontId="30" fillId="2" borderId="11" xfId="0" applyNumberFormat="1" applyFont="1" applyFill="1" applyBorder="1" applyAlignment="1">
      <alignment horizontal="center" vertical="center" wrapText="1"/>
    </xf>
    <xf numFmtId="14" fontId="30" fillId="2" borderId="11" xfId="0" applyNumberFormat="1" applyFont="1" applyFill="1" applyBorder="1" applyAlignment="1">
      <alignment horizontal="center" vertical="center" wrapText="1"/>
    </xf>
    <xf numFmtId="43" fontId="30" fillId="2" borderId="11" xfId="1" applyFont="1" applyFill="1" applyBorder="1" applyAlignment="1">
      <alignment horizontal="center" vertical="center" wrapText="1"/>
    </xf>
    <xf numFmtId="4" fontId="30" fillId="0" borderId="4" xfId="1" applyNumberFormat="1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justify" vertical="center"/>
    </xf>
    <xf numFmtId="43" fontId="30" fillId="2" borderId="11" xfId="1" applyFont="1" applyFill="1" applyBorder="1" applyAlignment="1">
      <alignment vertical="center"/>
    </xf>
    <xf numFmtId="4" fontId="30" fillId="2" borderId="11" xfId="1" applyNumberFormat="1" applyFont="1" applyFill="1" applyBorder="1" applyAlignment="1">
      <alignment horizontal="center" vertical="center" wrapText="1"/>
    </xf>
    <xf numFmtId="9" fontId="30" fillId="2" borderId="11" xfId="1" applyNumberFormat="1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165" fontId="30" fillId="2" borderId="4" xfId="0" applyNumberFormat="1" applyFont="1" applyFill="1" applyBorder="1" applyAlignment="1">
      <alignment horizontal="center" vertical="center"/>
    </xf>
    <xf numFmtId="39" fontId="30" fillId="0" borderId="1" xfId="1" applyNumberFormat="1" applyFont="1" applyFill="1" applyBorder="1" applyAlignment="1">
      <alignment horizontal="center" vertical="center"/>
    </xf>
    <xf numFmtId="4" fontId="30" fillId="2" borderId="1" xfId="1" applyNumberFormat="1" applyFont="1" applyFill="1" applyBorder="1" applyAlignment="1">
      <alignment horizontal="center" vertical="center"/>
    </xf>
    <xf numFmtId="4" fontId="30" fillId="2" borderId="1" xfId="1" applyNumberFormat="1" applyFont="1" applyFill="1" applyBorder="1" applyAlignment="1">
      <alignment horizontal="left" vertical="center" wrapText="1"/>
    </xf>
    <xf numFmtId="43" fontId="30" fillId="2" borderId="1" xfId="1" applyFont="1" applyFill="1" applyBorder="1" applyAlignment="1">
      <alignment vertical="center"/>
    </xf>
    <xf numFmtId="43" fontId="30" fillId="2" borderId="4" xfId="1" applyFont="1" applyFill="1" applyBorder="1" applyAlignment="1">
      <alignment vertical="center"/>
    </xf>
    <xf numFmtId="2" fontId="30" fillId="2" borderId="4" xfId="1" applyNumberFormat="1" applyFont="1" applyFill="1" applyBorder="1" applyAlignment="1">
      <alignment horizontal="center" vertical="center"/>
    </xf>
    <xf numFmtId="4" fontId="30" fillId="0" borderId="1" xfId="0" applyNumberFormat="1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vertical="center"/>
    </xf>
    <xf numFmtId="4" fontId="30" fillId="2" borderId="11" xfId="1" applyNumberFormat="1" applyFont="1" applyFill="1" applyBorder="1" applyAlignment="1">
      <alignment horizontal="center" vertical="center"/>
    </xf>
    <xf numFmtId="4" fontId="30" fillId="2" borderId="13" xfId="1" applyNumberFormat="1" applyFont="1" applyFill="1" applyBorder="1" applyAlignment="1">
      <alignment horizontal="center" vertical="center"/>
    </xf>
    <xf numFmtId="0" fontId="30" fillId="2" borderId="12" xfId="0" applyFont="1" applyFill="1" applyBorder="1" applyAlignment="1">
      <alignment horizontal="left" vertical="center" wrapText="1"/>
    </xf>
    <xf numFmtId="14" fontId="30" fillId="2" borderId="13" xfId="0" applyNumberFormat="1" applyFont="1" applyFill="1" applyBorder="1" applyAlignment="1">
      <alignment horizontal="center" vertical="center" wrapText="1"/>
    </xf>
    <xf numFmtId="43" fontId="30" fillId="2" borderId="13" xfId="1" applyFont="1" applyFill="1" applyBorder="1" applyAlignment="1">
      <alignment horizontal="center" vertical="center" wrapText="1"/>
    </xf>
    <xf numFmtId="9" fontId="30" fillId="2" borderId="12" xfId="0" applyNumberFormat="1" applyFont="1" applyFill="1" applyBorder="1" applyAlignment="1">
      <alignment horizontal="center" vertical="center" wrapText="1"/>
    </xf>
    <xf numFmtId="39" fontId="30" fillId="0" borderId="11" xfId="1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vertical="center"/>
    </xf>
    <xf numFmtId="0" fontId="29" fillId="2" borderId="4" xfId="0" applyFont="1" applyFill="1" applyBorder="1" applyAlignment="1">
      <alignment vertical="center"/>
    </xf>
    <xf numFmtId="0" fontId="29" fillId="2" borderId="12" xfId="0" applyFont="1" applyFill="1" applyBorder="1" applyAlignment="1">
      <alignment horizontal="center" vertical="center"/>
    </xf>
    <xf numFmtId="4" fontId="29" fillId="2" borderId="11" xfId="1" applyNumberFormat="1" applyFont="1" applyFill="1" applyBorder="1" applyAlignment="1">
      <alignment horizontal="center" vertical="center"/>
    </xf>
    <xf numFmtId="4" fontId="29" fillId="0" borderId="11" xfId="1" applyNumberFormat="1" applyFont="1" applyFill="1" applyBorder="1" applyAlignment="1">
      <alignment horizontal="center" vertical="center"/>
    </xf>
    <xf numFmtId="0" fontId="29" fillId="6" borderId="0" xfId="0" applyFont="1" applyFill="1" applyAlignment="1">
      <alignment vertical="center"/>
    </xf>
    <xf numFmtId="0" fontId="22" fillId="6" borderId="1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center" vertical="center" textRotation="255"/>
    </xf>
    <xf numFmtId="0" fontId="31" fillId="2" borderId="9" xfId="0" applyFont="1" applyFill="1" applyBorder="1" applyAlignment="1">
      <alignment horizontal="center" vertical="center" textRotation="255"/>
    </xf>
    <xf numFmtId="0" fontId="31" fillId="2" borderId="11" xfId="0" applyFont="1" applyFill="1" applyBorder="1" applyAlignment="1">
      <alignment horizontal="center" vertical="center" textRotation="255"/>
    </xf>
    <xf numFmtId="4" fontId="2" fillId="2" borderId="1" xfId="1" applyNumberFormat="1" applyFont="1" applyFill="1" applyBorder="1" applyAlignment="1">
      <alignment horizontal="center" vertical="center" wrapText="1"/>
    </xf>
    <xf numFmtId="4" fontId="2" fillId="2" borderId="3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textRotation="90" wrapText="1"/>
    </xf>
    <xf numFmtId="0" fontId="19" fillId="2" borderId="9" xfId="0" applyFont="1" applyFill="1" applyBorder="1" applyAlignment="1">
      <alignment horizontal="center" vertical="center" textRotation="90" wrapText="1"/>
    </xf>
    <xf numFmtId="0" fontId="19" fillId="2" borderId="11" xfId="0" applyFont="1" applyFill="1" applyBorder="1" applyAlignment="1">
      <alignment horizontal="center" vertical="center" textRotation="90" wrapText="1"/>
    </xf>
    <xf numFmtId="4" fontId="19" fillId="2" borderId="1" xfId="1" applyNumberFormat="1" applyFont="1" applyFill="1" applyBorder="1" applyAlignment="1">
      <alignment horizontal="center" vertical="center" wrapText="1"/>
    </xf>
    <xf numFmtId="4" fontId="19" fillId="2" borderId="3" xfId="1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43" fontId="5" fillId="2" borderId="0" xfId="1" applyFont="1" applyFill="1" applyAlignment="1">
      <alignment vertical="center"/>
    </xf>
  </cellXfs>
  <cellStyles count="4">
    <cellStyle name="Comma" xfId="1" builtinId="3"/>
    <cellStyle name="Hyperlink" xfId="3" builtinId="8"/>
    <cellStyle name="Normal" xfId="0" builtinId="0"/>
    <cellStyle name="Normal_Sheet2_1" xfId="2"/>
  </cellStyles>
  <dxfs count="0"/>
  <tableStyles count="0" defaultTableStyle="TableStyleMedium2" defaultPivotStyle="PivotStyleLight16"/>
  <colors>
    <mruColors>
      <color rgb="FF00FFFF"/>
      <color rgb="FF00FF00"/>
      <color rgb="FF66FF99"/>
      <color rgb="FFFF66FF"/>
      <color rgb="FFFF9933"/>
      <color rgb="FFCCECFF"/>
      <color rgb="FF008000"/>
      <color rgb="FFFF0000"/>
      <color rgb="FF99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C\Desktop\2021-BUDGE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esktop\RE-bdgt.xlsx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F-GUIDE"/>
      <sheetName val="21-BDGT SUM"/>
      <sheetName val="Sheet2"/>
      <sheetName val="21-BDGT"/>
      <sheetName val="Sheet3"/>
      <sheetName val="2021-revised"/>
      <sheetName val="REV-EXP SUM"/>
      <sheetName val="REV-S"/>
      <sheetName val="REV-D"/>
      <sheetName val="REV-JST"/>
      <sheetName val="EXP-S"/>
      <sheetName val="EXP-D"/>
      <sheetName val="EXP-JST"/>
      <sheetName val="DACF-RFG"/>
      <sheetName val="DACF-ASS"/>
      <sheetName val="Sheet1"/>
      <sheetName val="PROCUREMENT PLAN"/>
      <sheetName val="Sheet4"/>
      <sheetName val="Sheet7"/>
      <sheetName val="Sheet8"/>
      <sheetName val="Sheet6"/>
      <sheetName val="Sheet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5">
          <cell r="C5">
            <v>1881000</v>
          </cell>
          <cell r="D5">
            <v>2003680.12</v>
          </cell>
          <cell r="F5">
            <v>2640000</v>
          </cell>
        </row>
        <row r="6">
          <cell r="C6">
            <v>6548883</v>
          </cell>
          <cell r="D6">
            <v>4863507.9300000006</v>
          </cell>
          <cell r="F6">
            <v>7887198</v>
          </cell>
        </row>
        <row r="7">
          <cell r="C7">
            <v>1750000</v>
          </cell>
          <cell r="D7">
            <v>1079445</v>
          </cell>
          <cell r="F7">
            <v>1981200</v>
          </cell>
        </row>
        <row r="8">
          <cell r="C8">
            <v>15000</v>
          </cell>
          <cell r="D8">
            <v>477</v>
          </cell>
          <cell r="F8">
            <v>17000</v>
          </cell>
        </row>
        <row r="9">
          <cell r="C9">
            <v>802150</v>
          </cell>
          <cell r="D9">
            <v>1118881.24</v>
          </cell>
          <cell r="F9">
            <v>737500</v>
          </cell>
        </row>
        <row r="10">
          <cell r="C10">
            <v>185150</v>
          </cell>
          <cell r="D10">
            <v>159198</v>
          </cell>
          <cell r="F10">
            <v>217500</v>
          </cell>
        </row>
        <row r="11">
          <cell r="C11">
            <v>2500</v>
          </cell>
          <cell r="F11">
            <v>4000</v>
          </cell>
        </row>
        <row r="12">
          <cell r="C12">
            <v>14200</v>
          </cell>
          <cell r="D12">
            <v>4310</v>
          </cell>
          <cell r="F12">
            <v>2800</v>
          </cell>
        </row>
      </sheetData>
      <sheetData sheetId="8" refreshError="1"/>
      <sheetData sheetId="9" refreshError="1"/>
      <sheetData sheetId="10" refreshError="1">
        <row r="8">
          <cell r="C8">
            <v>1619965</v>
          </cell>
          <cell r="I8">
            <v>2129934</v>
          </cell>
        </row>
        <row r="26">
          <cell r="C26">
            <v>6541918</v>
          </cell>
          <cell r="I26">
            <v>6564257</v>
          </cell>
        </row>
        <row r="44">
          <cell r="I44">
            <v>4995314.9999999963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-smr"/>
      <sheetName val="R-dtls"/>
      <sheetName val="R_Anlysis"/>
      <sheetName val="Rev_Just_22"/>
      <sheetName val="Rev_Just_FF"/>
      <sheetName val="Sheet3"/>
      <sheetName val="Sheet5"/>
      <sheetName val="Sheet4"/>
      <sheetName val="E-dtls"/>
      <sheetName val="Sheet2"/>
      <sheetName val="Projects_22"/>
      <sheetName val="Revised_Budget"/>
      <sheetName val="Programmes_22"/>
      <sheetName val="23"/>
      <sheetName val="22_PBB"/>
      <sheetName val="CF_ASS_22"/>
      <sheetName val="DDF_GA"/>
      <sheetName val="DACF_GA"/>
      <sheetName val="DACF-RFG_22"/>
      <sheetName val="MP_22"/>
      <sheetName val="MDF_22"/>
      <sheetName val="OTHERS_22"/>
      <sheetName val="OTHERS_23"/>
    </sheetNames>
    <sheetDataSet>
      <sheetData sheetId="0" refreshError="1"/>
      <sheetData sheetId="1" refreshError="1">
        <row r="8">
          <cell r="G8">
            <v>2609049.2000000002</v>
          </cell>
          <cell r="I8">
            <v>2732500</v>
          </cell>
          <cell r="J8">
            <v>2032868.56</v>
          </cell>
          <cell r="K8">
            <v>74.395921683440079</v>
          </cell>
          <cell r="M8">
            <v>2732500</v>
          </cell>
        </row>
        <row r="19">
          <cell r="G19">
            <v>5332852.96</v>
          </cell>
          <cell r="I19">
            <v>7689506</v>
          </cell>
          <cell r="J19">
            <v>3651315.79</v>
          </cell>
          <cell r="K19">
            <v>47.484400038181903</v>
          </cell>
          <cell r="M19">
            <v>8454541</v>
          </cell>
        </row>
        <row r="26">
          <cell r="G26">
            <v>1288290.3600000001</v>
          </cell>
          <cell r="I26">
            <v>2572000</v>
          </cell>
          <cell r="J26">
            <v>880830.62</v>
          </cell>
          <cell r="K26">
            <v>34.246913685847588</v>
          </cell>
          <cell r="M26">
            <v>2323140</v>
          </cell>
        </row>
        <row r="32">
          <cell r="G32">
            <v>23189.35</v>
          </cell>
          <cell r="I32">
            <v>12500</v>
          </cell>
          <cell r="J32">
            <v>11680</v>
          </cell>
          <cell r="K32">
            <v>93.44</v>
          </cell>
          <cell r="M32">
            <v>17460</v>
          </cell>
        </row>
        <row r="113">
          <cell r="G113">
            <v>679759.35999999999</v>
          </cell>
          <cell r="I113">
            <v>592000</v>
          </cell>
          <cell r="J113">
            <v>322150.76</v>
          </cell>
          <cell r="K113">
            <v>54.417358108108104</v>
          </cell>
          <cell r="M113">
            <v>594500</v>
          </cell>
        </row>
        <row r="140">
          <cell r="G140">
            <v>209523.6</v>
          </cell>
          <cell r="I140">
            <v>88500</v>
          </cell>
          <cell r="J140">
            <v>204164.9</v>
          </cell>
          <cell r="K140">
            <v>230.69480225988701</v>
          </cell>
          <cell r="M140">
            <v>129900</v>
          </cell>
        </row>
        <row r="145">
          <cell r="G145">
            <v>140</v>
          </cell>
          <cell r="I145">
            <v>2500</v>
          </cell>
          <cell r="J145">
            <v>837</v>
          </cell>
          <cell r="K145">
            <v>33.479999999999997</v>
          </cell>
          <cell r="M145">
            <v>2500</v>
          </cell>
        </row>
        <row r="153">
          <cell r="G153">
            <v>0</v>
          </cell>
          <cell r="I153">
            <v>0</v>
          </cell>
          <cell r="J153">
            <v>80</v>
          </cell>
          <cell r="K153">
            <v>0</v>
          </cell>
          <cell r="M153">
            <v>0</v>
          </cell>
        </row>
      </sheetData>
      <sheetData sheetId="2" refreshError="1"/>
      <sheetData sheetId="3" refreshError="1">
        <row r="3">
          <cell r="F3">
            <v>2700000</v>
          </cell>
        </row>
        <row r="4">
          <cell r="F4">
            <v>5000</v>
          </cell>
        </row>
        <row r="5">
          <cell r="F5">
            <v>27500</v>
          </cell>
        </row>
        <row r="9">
          <cell r="F9">
            <v>2548672</v>
          </cell>
        </row>
        <row r="11">
          <cell r="F11">
            <v>400000</v>
          </cell>
        </row>
        <row r="36">
          <cell r="F36">
            <v>20000</v>
          </cell>
        </row>
        <row r="38">
          <cell r="F38">
            <v>120000</v>
          </cell>
        </row>
        <row r="42">
          <cell r="F42">
            <v>6000</v>
          </cell>
        </row>
        <row r="48">
          <cell r="F48">
            <v>1460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23">
          <cell r="F23">
            <v>2572621</v>
          </cell>
          <cell r="K23">
            <v>1466930.01</v>
          </cell>
          <cell r="N23">
            <v>2458344</v>
          </cell>
        </row>
        <row r="135">
          <cell r="F135">
            <v>6806801</v>
          </cell>
          <cell r="K135">
            <v>4099499.14</v>
          </cell>
          <cell r="N135">
            <v>6112000</v>
          </cell>
        </row>
        <row r="152">
          <cell r="F152">
            <v>4107776</v>
          </cell>
          <cell r="K152">
            <v>1506574.108</v>
          </cell>
          <cell r="N152">
            <v>5684197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view="pageBreakPreview" topLeftCell="A18" zoomScale="110" zoomScaleNormal="91" zoomScaleSheetLayoutView="110" workbookViewId="0">
      <selection activeCell="Z16" sqref="Z16"/>
    </sheetView>
  </sheetViews>
  <sheetFormatPr defaultColWidth="14.5703125" defaultRowHeight="15" x14ac:dyDescent="0.25"/>
  <cols>
    <col min="1" max="1" width="14.5703125" style="378"/>
    <col min="2" max="2" width="21.5703125" style="378" customWidth="1"/>
    <col min="3" max="10" width="0" style="378" hidden="1" customWidth="1"/>
    <col min="11" max="11" width="0" style="379" hidden="1" customWidth="1"/>
    <col min="12" max="12" width="0" style="378" hidden="1" customWidth="1"/>
    <col min="13" max="13" width="0.140625" style="378" customWidth="1"/>
    <col min="14" max="14" width="0.28515625" style="378" hidden="1" customWidth="1"/>
    <col min="15" max="15" width="14.140625" style="378" hidden="1" customWidth="1"/>
    <col min="16" max="16" width="12.28515625" style="378" hidden="1" customWidth="1"/>
    <col min="17" max="17" width="15.28515625" style="379" hidden="1" customWidth="1"/>
    <col min="18" max="18" width="13.7109375" style="378" customWidth="1"/>
    <col min="19" max="19" width="13.7109375" style="382" customWidth="1"/>
    <col min="20" max="20" width="15" style="378" customWidth="1"/>
    <col min="21" max="21" width="17.28515625" style="378" customWidth="1"/>
    <col min="22" max="22" width="16.42578125" style="378" customWidth="1"/>
    <col min="23" max="23" width="15.140625" style="378" customWidth="1"/>
    <col min="24" max="24" width="16" style="378" customWidth="1"/>
    <col min="25" max="25" width="15.5703125" style="378" customWidth="1"/>
    <col min="26" max="16384" width="14.5703125" style="378"/>
  </cols>
  <sheetData>
    <row r="1" spans="1:29" s="313" customFormat="1" ht="34.5" customHeight="1" thickBot="1" x14ac:dyDescent="0.3">
      <c r="A1" s="1049" t="s">
        <v>0</v>
      </c>
      <c r="B1" s="1050"/>
      <c r="C1" s="1050"/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0"/>
      <c r="P1" s="1050"/>
      <c r="Q1" s="1050"/>
      <c r="R1" s="1050"/>
      <c r="S1" s="1050"/>
      <c r="T1" s="1050"/>
      <c r="U1" s="1050"/>
      <c r="V1" s="1050"/>
      <c r="W1" s="1050"/>
      <c r="X1" s="1050"/>
      <c r="Y1" s="1051"/>
    </row>
    <row r="2" spans="1:29" s="313" customFormat="1" ht="21.6" customHeight="1" thickBot="1" x14ac:dyDescent="0.3">
      <c r="A2" s="1052" t="s">
        <v>1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  <c r="N2" s="1053"/>
      <c r="O2" s="1053"/>
      <c r="P2" s="1053"/>
      <c r="Q2" s="1053"/>
      <c r="R2" s="1053"/>
      <c r="S2" s="1053"/>
      <c r="T2" s="1053"/>
      <c r="U2" s="1053"/>
      <c r="V2" s="1053"/>
      <c r="W2" s="1053"/>
      <c r="X2" s="1053"/>
      <c r="Y2" s="1054"/>
    </row>
    <row r="3" spans="1:29" s="313" customFormat="1" ht="22.15" customHeight="1" thickBot="1" x14ac:dyDescent="0.3">
      <c r="A3" s="1052" t="s">
        <v>417</v>
      </c>
      <c r="B3" s="1053"/>
      <c r="C3" s="1053"/>
      <c r="D3" s="1053"/>
      <c r="E3" s="1053"/>
      <c r="F3" s="1053"/>
      <c r="G3" s="1053"/>
      <c r="H3" s="1053"/>
      <c r="I3" s="1053"/>
      <c r="J3" s="1053"/>
      <c r="K3" s="1053"/>
      <c r="L3" s="1053"/>
      <c r="M3" s="1053"/>
      <c r="N3" s="1053"/>
      <c r="O3" s="1053"/>
      <c r="P3" s="1053"/>
      <c r="Q3" s="1053"/>
      <c r="R3" s="1053"/>
      <c r="S3" s="1053"/>
      <c r="T3" s="1053"/>
      <c r="U3" s="1053"/>
      <c r="V3" s="1053"/>
      <c r="W3" s="1053"/>
      <c r="X3" s="1053"/>
      <c r="Y3" s="1054"/>
    </row>
    <row r="4" spans="1:29" s="318" customFormat="1" ht="63.75" customHeight="1" thickBot="1" x14ac:dyDescent="0.3">
      <c r="A4" s="314" t="s">
        <v>2</v>
      </c>
      <c r="B4" s="315" t="s">
        <v>3</v>
      </c>
      <c r="C4" s="315" t="s">
        <v>330</v>
      </c>
      <c r="D4" s="315" t="s">
        <v>327</v>
      </c>
      <c r="E4" s="315" t="s">
        <v>332</v>
      </c>
      <c r="F4" s="315" t="s">
        <v>329</v>
      </c>
      <c r="G4" s="315" t="s">
        <v>328</v>
      </c>
      <c r="H4" s="316" t="s">
        <v>331</v>
      </c>
      <c r="I4" s="315" t="s">
        <v>4</v>
      </c>
      <c r="J4" s="315" t="s">
        <v>5</v>
      </c>
      <c r="K4" s="316" t="s">
        <v>6</v>
      </c>
      <c r="L4" s="315" t="s">
        <v>7</v>
      </c>
      <c r="M4" s="316" t="s">
        <v>8</v>
      </c>
      <c r="N4" s="316" t="s">
        <v>9</v>
      </c>
      <c r="O4" s="399" t="s">
        <v>10</v>
      </c>
      <c r="P4" s="317" t="s">
        <v>11</v>
      </c>
      <c r="Q4" s="316" t="s">
        <v>335</v>
      </c>
      <c r="R4" s="316" t="s">
        <v>12</v>
      </c>
      <c r="S4" s="316" t="s">
        <v>407</v>
      </c>
      <c r="T4" s="316" t="s">
        <v>426</v>
      </c>
      <c r="U4" s="270" t="s">
        <v>377</v>
      </c>
      <c r="V4" s="426" t="s">
        <v>353</v>
      </c>
      <c r="W4" s="937" t="s">
        <v>427</v>
      </c>
      <c r="X4" s="422" t="s">
        <v>381</v>
      </c>
      <c r="Y4" s="310" t="s">
        <v>414</v>
      </c>
    </row>
    <row r="5" spans="1:29" s="120" customFormat="1" ht="25.9" customHeight="1" thickBot="1" x14ac:dyDescent="0.3">
      <c r="A5" s="319">
        <v>1131000</v>
      </c>
      <c r="B5" s="320" t="s">
        <v>14</v>
      </c>
      <c r="C5" s="321">
        <v>456000</v>
      </c>
      <c r="D5" s="321">
        <v>5502.2</v>
      </c>
      <c r="E5" s="322">
        <f>D5/C5*100</f>
        <v>1.2066228070175438</v>
      </c>
      <c r="F5" s="323">
        <v>456000</v>
      </c>
      <c r="G5" s="321">
        <v>100161.5</v>
      </c>
      <c r="H5" s="324">
        <f>G5/F5*100</f>
        <v>21.965241228070177</v>
      </c>
      <c r="I5" s="325">
        <f>'[1]REV-S'!C5</f>
        <v>1881000</v>
      </c>
      <c r="J5" s="326">
        <f>'[1]REV-S'!D5</f>
        <v>2003680.12</v>
      </c>
      <c r="K5" s="327">
        <f>J5/I5*100</f>
        <v>106.52206911217439</v>
      </c>
      <c r="L5" s="326">
        <f>'[1]REV-S'!F5</f>
        <v>2640000</v>
      </c>
      <c r="M5" s="326">
        <f>'[2]R-dtls'!G8</f>
        <v>2609049.2000000002</v>
      </c>
      <c r="N5" s="328">
        <f>M5/L5*100</f>
        <v>98.827621212121215</v>
      </c>
      <c r="O5" s="326">
        <f>'[2]R-dtls'!I8</f>
        <v>2732500</v>
      </c>
      <c r="P5" s="329">
        <f>'[2]R-dtls'!J8</f>
        <v>2032868.56</v>
      </c>
      <c r="Q5" s="330">
        <f>'[2]R-dtls'!K8</f>
        <v>74.395921683440079</v>
      </c>
      <c r="R5" s="306">
        <f>'[2]R-dtls'!M8</f>
        <v>2732500</v>
      </c>
      <c r="S5" s="331">
        <f>R_23_DTLS!J8</f>
        <v>3374640.0700000003</v>
      </c>
      <c r="T5" s="332">
        <f>S5/R5*100</f>
        <v>123.50009405306497</v>
      </c>
      <c r="U5" s="306">
        <f>R_23_DTLS!L8</f>
        <v>3832500</v>
      </c>
      <c r="V5" s="423">
        <f>R_23_DTLS!M8</f>
        <v>3455</v>
      </c>
      <c r="W5" s="423">
        <f>V5/U5*100</f>
        <v>9.0150032615786038E-2</v>
      </c>
      <c r="X5" s="423">
        <f>U5</f>
        <v>3832500</v>
      </c>
      <c r="Y5" s="333">
        <f>R_23_DTLS!P8</f>
        <v>3832500</v>
      </c>
    </row>
    <row r="6" spans="1:29" s="121" customFormat="1" ht="25.15" customHeight="1" thickBot="1" x14ac:dyDescent="0.3">
      <c r="A6" s="334">
        <v>1331000</v>
      </c>
      <c r="B6" s="335" t="s">
        <v>15</v>
      </c>
      <c r="C6" s="336">
        <v>6007357</v>
      </c>
      <c r="D6" s="337">
        <v>2246382.9</v>
      </c>
      <c r="E6" s="338">
        <f t="shared" ref="E6:E13" si="0">D6/C6*100</f>
        <v>37.393863890559523</v>
      </c>
      <c r="F6" s="427">
        <v>5822046</v>
      </c>
      <c r="G6" s="337">
        <v>3104080.7</v>
      </c>
      <c r="H6" s="339">
        <f t="shared" ref="H6:H13" si="1">G6/F6*100</f>
        <v>53.31597689197234</v>
      </c>
      <c r="I6" s="340">
        <f>'[1]REV-S'!C6</f>
        <v>6548883</v>
      </c>
      <c r="J6" s="341">
        <f>'[1]REV-S'!D6</f>
        <v>4863507.9300000006</v>
      </c>
      <c r="K6" s="342">
        <f t="shared" ref="K6:K13" si="2">J6/I6*100</f>
        <v>74.264694147078231</v>
      </c>
      <c r="L6" s="341">
        <f>'[1]REV-S'!F6</f>
        <v>7887198</v>
      </c>
      <c r="M6" s="341">
        <f>'[2]R-dtls'!G19</f>
        <v>5332852.96</v>
      </c>
      <c r="N6" s="343">
        <f t="shared" ref="N6:N13" si="3">M6/L6*100</f>
        <v>67.614036822709409</v>
      </c>
      <c r="O6" s="341">
        <f>'[2]R-dtls'!I19</f>
        <v>7689506</v>
      </c>
      <c r="P6" s="428">
        <f>'[2]R-dtls'!J19</f>
        <v>3651315.79</v>
      </c>
      <c r="Q6" s="344">
        <f>'[2]R-dtls'!K19</f>
        <v>47.484400038181903</v>
      </c>
      <c r="R6" s="345">
        <f>'[2]R-dtls'!M19</f>
        <v>8454541</v>
      </c>
      <c r="S6" s="331">
        <f>R_23_DTLS!J18</f>
        <v>7022036.5499999998</v>
      </c>
      <c r="T6" s="344">
        <f t="shared" ref="T6:T11" si="4">S6/R6*100</f>
        <v>83.056390051216269</v>
      </c>
      <c r="U6" s="345">
        <f>R_23_DTLS!L18</f>
        <v>8739541</v>
      </c>
      <c r="V6" s="423">
        <f>R_23_DTLS!M18</f>
        <v>1777812.09</v>
      </c>
      <c r="W6" s="423">
        <f t="shared" ref="W6:W13" si="5">V6/U6*100</f>
        <v>20.342167740845888</v>
      </c>
      <c r="X6" s="424">
        <f t="shared" ref="X6:X12" si="6">U6</f>
        <v>8739541</v>
      </c>
      <c r="Y6" s="331">
        <f>R_23_DTLS!P18</f>
        <v>9839541</v>
      </c>
    </row>
    <row r="7" spans="1:29" s="120" customFormat="1" ht="30.6" customHeight="1" thickBot="1" x14ac:dyDescent="0.3">
      <c r="A7" s="319" t="s">
        <v>16</v>
      </c>
      <c r="B7" s="320" t="s">
        <v>227</v>
      </c>
      <c r="C7" s="346">
        <v>880000</v>
      </c>
      <c r="D7" s="321">
        <v>24211.200000000001</v>
      </c>
      <c r="E7" s="322">
        <f t="shared" si="0"/>
        <v>2.7512727272727271</v>
      </c>
      <c r="F7" s="323">
        <v>1930000</v>
      </c>
      <c r="G7" s="321">
        <v>228383.9</v>
      </c>
      <c r="H7" s="324">
        <f t="shared" si="1"/>
        <v>11.833362694300519</v>
      </c>
      <c r="I7" s="347">
        <f>'[1]REV-S'!C7</f>
        <v>1750000</v>
      </c>
      <c r="J7" s="326">
        <f>'[1]REV-S'!D7</f>
        <v>1079445</v>
      </c>
      <c r="K7" s="327">
        <f t="shared" si="2"/>
        <v>61.682571428571428</v>
      </c>
      <c r="L7" s="326">
        <f>'[1]REV-S'!F7</f>
        <v>1981200</v>
      </c>
      <c r="M7" s="326">
        <f>'[2]R-dtls'!G26</f>
        <v>1288290.3600000001</v>
      </c>
      <c r="N7" s="328">
        <f t="shared" si="3"/>
        <v>65.025760145366448</v>
      </c>
      <c r="O7" s="326">
        <f>'[2]R-dtls'!I26</f>
        <v>2572000</v>
      </c>
      <c r="P7" s="329">
        <f>'[2]R-dtls'!J26</f>
        <v>880830.62</v>
      </c>
      <c r="Q7" s="330">
        <f>'[2]R-dtls'!K26</f>
        <v>34.246913685847588</v>
      </c>
      <c r="R7" s="306">
        <f>'[2]R-dtls'!M26</f>
        <v>2323140</v>
      </c>
      <c r="S7" s="331">
        <f>R_23_DTLS!J25</f>
        <v>1580126.66</v>
      </c>
      <c r="T7" s="330">
        <f t="shared" si="4"/>
        <v>68.016850469623009</v>
      </c>
      <c r="U7" s="306">
        <f>R_23_DTLS!L25</f>
        <v>2047243</v>
      </c>
      <c r="V7" s="423">
        <f>R_23_DTLS!M25</f>
        <v>244832.75</v>
      </c>
      <c r="W7" s="423">
        <f t="shared" si="5"/>
        <v>11.959144566619596</v>
      </c>
      <c r="X7" s="423">
        <f t="shared" si="6"/>
        <v>2047243</v>
      </c>
      <c r="Y7" s="333">
        <f>R_23_DTLS!P25</f>
        <v>2047243</v>
      </c>
      <c r="AC7" s="272"/>
    </row>
    <row r="8" spans="1:29" s="120" customFormat="1" ht="42.6" customHeight="1" thickBot="1" x14ac:dyDescent="0.3">
      <c r="A8" s="348" t="s">
        <v>228</v>
      </c>
      <c r="B8" s="349" t="s">
        <v>229</v>
      </c>
      <c r="C8" s="350">
        <v>10500</v>
      </c>
      <c r="D8" s="350">
        <v>3000</v>
      </c>
      <c r="E8" s="338">
        <f t="shared" si="0"/>
        <v>28.571428571428569</v>
      </c>
      <c r="F8" s="429">
        <v>10500</v>
      </c>
      <c r="G8" s="350">
        <v>5490</v>
      </c>
      <c r="H8" s="339">
        <f t="shared" si="1"/>
        <v>52.285714285714292</v>
      </c>
      <c r="I8" s="351">
        <f>'[1]REV-S'!C8</f>
        <v>15000</v>
      </c>
      <c r="J8" s="352">
        <f>'[1]REV-S'!D8</f>
        <v>477</v>
      </c>
      <c r="K8" s="353">
        <f t="shared" si="2"/>
        <v>3.18</v>
      </c>
      <c r="L8" s="352">
        <f>'[1]REV-S'!F8</f>
        <v>17000</v>
      </c>
      <c r="M8" s="352">
        <f>'[2]R-dtls'!G32</f>
        <v>23189.35</v>
      </c>
      <c r="N8" s="354">
        <f t="shared" si="3"/>
        <v>136.40794117647056</v>
      </c>
      <c r="O8" s="352">
        <f>'[2]R-dtls'!I32</f>
        <v>12500</v>
      </c>
      <c r="P8" s="430">
        <f>'[2]R-dtls'!J32</f>
        <v>11680</v>
      </c>
      <c r="Q8" s="355">
        <f>'[2]R-dtls'!K32</f>
        <v>93.44</v>
      </c>
      <c r="R8" s="333">
        <f>'[2]R-dtls'!M32</f>
        <v>17460</v>
      </c>
      <c r="S8" s="331">
        <f>R_23_DTLS!J31</f>
        <v>22902</v>
      </c>
      <c r="T8" s="355">
        <f t="shared" si="4"/>
        <v>131.1683848797251</v>
      </c>
      <c r="U8" s="333">
        <f>R_23_DTLS!L31</f>
        <v>52000</v>
      </c>
      <c r="V8" s="423">
        <f>R_23_DTLS!M31</f>
        <v>18757</v>
      </c>
      <c r="W8" s="423">
        <f t="shared" si="5"/>
        <v>36.071153846153848</v>
      </c>
      <c r="X8" s="424">
        <f t="shared" si="6"/>
        <v>52000</v>
      </c>
      <c r="Y8" s="306">
        <f>R_23_DTLS!P31</f>
        <v>52000</v>
      </c>
    </row>
    <row r="9" spans="1:29" s="120" customFormat="1" ht="28.15" customHeight="1" thickBot="1" x14ac:dyDescent="0.3">
      <c r="A9" s="319" t="s">
        <v>230</v>
      </c>
      <c r="B9" s="320" t="s">
        <v>17</v>
      </c>
      <c r="C9" s="321">
        <v>890940</v>
      </c>
      <c r="D9" s="321">
        <v>102568</v>
      </c>
      <c r="E9" s="322">
        <f t="shared" si="0"/>
        <v>11.512335286326801</v>
      </c>
      <c r="F9" s="323">
        <v>880200</v>
      </c>
      <c r="G9" s="321">
        <v>107962.5</v>
      </c>
      <c r="H9" s="324">
        <f t="shared" si="1"/>
        <v>12.265678254942058</v>
      </c>
      <c r="I9" s="347">
        <f>'[1]REV-S'!C9</f>
        <v>802150</v>
      </c>
      <c r="J9" s="326">
        <f>'[1]REV-S'!D9</f>
        <v>1118881.24</v>
      </c>
      <c r="K9" s="327">
        <f t="shared" si="2"/>
        <v>139.48528828772672</v>
      </c>
      <c r="L9" s="326">
        <f>'[1]REV-S'!F9</f>
        <v>737500</v>
      </c>
      <c r="M9" s="326">
        <f>'[2]R-dtls'!G113</f>
        <v>679759.35999999999</v>
      </c>
      <c r="N9" s="328">
        <f t="shared" si="3"/>
        <v>92.170760677966101</v>
      </c>
      <c r="O9" s="326">
        <f>'[2]R-dtls'!I113</f>
        <v>592000</v>
      </c>
      <c r="P9" s="329">
        <f>'[2]R-dtls'!J113</f>
        <v>322150.76</v>
      </c>
      <c r="Q9" s="330">
        <f>'[2]R-dtls'!K113</f>
        <v>54.417358108108104</v>
      </c>
      <c r="R9" s="306">
        <f>'[2]R-dtls'!M113</f>
        <v>594500</v>
      </c>
      <c r="S9" s="331">
        <f>R_23_DTLS!J86</f>
        <v>315103.92</v>
      </c>
      <c r="T9" s="330">
        <f t="shared" si="4"/>
        <v>53.003182506307823</v>
      </c>
      <c r="U9" s="306">
        <f>R_23_DTLS!L86</f>
        <v>761750</v>
      </c>
      <c r="V9" s="423">
        <f>R_23_DTLS!M86</f>
        <v>1000550.24</v>
      </c>
      <c r="W9" s="423">
        <f t="shared" si="5"/>
        <v>131.34889924515917</v>
      </c>
      <c r="X9" s="423">
        <f t="shared" si="6"/>
        <v>761750</v>
      </c>
      <c r="Y9" s="333">
        <f>R_23_DTLS!P86</f>
        <v>761750</v>
      </c>
    </row>
    <row r="10" spans="1:29" s="120" customFormat="1" ht="22.15" customHeight="1" thickBot="1" x14ac:dyDescent="0.3">
      <c r="A10" s="348" t="s">
        <v>231</v>
      </c>
      <c r="B10" s="349" t="s">
        <v>18</v>
      </c>
      <c r="C10" s="350">
        <v>32946</v>
      </c>
      <c r="D10" s="350">
        <v>35000</v>
      </c>
      <c r="E10" s="338">
        <f t="shared" si="0"/>
        <v>106.23444424209312</v>
      </c>
      <c r="F10" s="429">
        <v>456000</v>
      </c>
      <c r="G10" s="350">
        <v>72958.100000000006</v>
      </c>
      <c r="H10" s="339">
        <f t="shared" si="1"/>
        <v>15.999583333333334</v>
      </c>
      <c r="I10" s="351">
        <f>'[1]REV-S'!C10</f>
        <v>185150</v>
      </c>
      <c r="J10" s="352">
        <f>'[1]REV-S'!D10</f>
        <v>159198</v>
      </c>
      <c r="K10" s="353">
        <f t="shared" si="2"/>
        <v>85.983256818795567</v>
      </c>
      <c r="L10" s="352">
        <f>'[1]REV-S'!F10</f>
        <v>217500</v>
      </c>
      <c r="M10" s="352">
        <f>'[2]R-dtls'!G140</f>
        <v>209523.6</v>
      </c>
      <c r="N10" s="354">
        <f t="shared" si="3"/>
        <v>96.332689655172416</v>
      </c>
      <c r="O10" s="352">
        <f>'[2]R-dtls'!I140</f>
        <v>88500</v>
      </c>
      <c r="P10" s="430">
        <f>'[2]R-dtls'!J140</f>
        <v>204164.9</v>
      </c>
      <c r="Q10" s="355">
        <f>'[2]R-dtls'!K140</f>
        <v>230.69480225988701</v>
      </c>
      <c r="R10" s="333">
        <f>'[2]R-dtls'!M140</f>
        <v>129900</v>
      </c>
      <c r="S10" s="331">
        <f>R_23_DTLS!J106</f>
        <v>114513.5</v>
      </c>
      <c r="T10" s="355">
        <f t="shared" si="4"/>
        <v>88.155119322555805</v>
      </c>
      <c r="U10" s="333">
        <f>R_23_DTLS!L106</f>
        <v>304007</v>
      </c>
      <c r="V10" s="423">
        <f>R_23_DTLS!M106</f>
        <v>48396</v>
      </c>
      <c r="W10" s="423">
        <f t="shared" si="5"/>
        <v>15.919370277658079</v>
      </c>
      <c r="X10" s="424">
        <f t="shared" si="6"/>
        <v>304007</v>
      </c>
      <c r="Y10" s="306">
        <f>R_23_DTLS!P106</f>
        <v>304007</v>
      </c>
    </row>
    <row r="11" spans="1:29" s="120" customFormat="1" ht="34.15" customHeight="1" thickBot="1" x14ac:dyDescent="0.3">
      <c r="A11" s="319" t="s">
        <v>232</v>
      </c>
      <c r="B11" s="320" t="s">
        <v>233</v>
      </c>
      <c r="C11" s="346">
        <v>1000</v>
      </c>
      <c r="D11" s="321">
        <v>950</v>
      </c>
      <c r="E11" s="322">
        <f t="shared" si="0"/>
        <v>95</v>
      </c>
      <c r="F11" s="323">
        <v>1000</v>
      </c>
      <c r="G11" s="321">
        <v>256</v>
      </c>
      <c r="H11" s="324">
        <f t="shared" si="1"/>
        <v>25.6</v>
      </c>
      <c r="I11" s="325">
        <f>'[1]REV-S'!C11</f>
        <v>2500</v>
      </c>
      <c r="J11" s="326">
        <v>0</v>
      </c>
      <c r="K11" s="327">
        <v>0</v>
      </c>
      <c r="L11" s="326">
        <f>'[1]REV-S'!F11</f>
        <v>4000</v>
      </c>
      <c r="M11" s="326">
        <f>'[2]R-dtls'!G145</f>
        <v>140</v>
      </c>
      <c r="N11" s="328">
        <f t="shared" si="3"/>
        <v>3.5000000000000004</v>
      </c>
      <c r="O11" s="326">
        <f>'[2]R-dtls'!I145</f>
        <v>2500</v>
      </c>
      <c r="P11" s="329">
        <f>'[2]R-dtls'!J145</f>
        <v>837</v>
      </c>
      <c r="Q11" s="330">
        <f>'[2]R-dtls'!K145</f>
        <v>33.479999999999997</v>
      </c>
      <c r="R11" s="306">
        <f>'[2]R-dtls'!M145</f>
        <v>2500</v>
      </c>
      <c r="S11" s="331">
        <f>R_23_DTLS!J109</f>
        <v>500</v>
      </c>
      <c r="T11" s="330">
        <f t="shared" si="4"/>
        <v>20</v>
      </c>
      <c r="U11" s="306">
        <f>R_23_DTLS!L109</f>
        <v>2500</v>
      </c>
      <c r="V11" s="423">
        <f>R_23_DTLS!M109</f>
        <v>0</v>
      </c>
      <c r="W11" s="423">
        <f t="shared" si="5"/>
        <v>0</v>
      </c>
      <c r="X11" s="423">
        <f t="shared" si="6"/>
        <v>2500</v>
      </c>
      <c r="Y11" s="333">
        <f>R_23_DTLS!P109</f>
        <v>2500</v>
      </c>
    </row>
    <row r="12" spans="1:29" s="120" customFormat="1" ht="46.15" customHeight="1" thickBot="1" x14ac:dyDescent="0.3">
      <c r="A12" s="348" t="s">
        <v>234</v>
      </c>
      <c r="B12" s="349" t="s">
        <v>235</v>
      </c>
      <c r="C12" s="356">
        <v>22300</v>
      </c>
      <c r="D12" s="350">
        <v>18200</v>
      </c>
      <c r="E12" s="338">
        <f t="shared" si="0"/>
        <v>81.61434977578476</v>
      </c>
      <c r="F12" s="429">
        <v>22300</v>
      </c>
      <c r="G12" s="350">
        <v>1580</v>
      </c>
      <c r="H12" s="339">
        <f t="shared" si="1"/>
        <v>7.0852017937219731</v>
      </c>
      <c r="I12" s="351">
        <f>'[1]REV-S'!C12</f>
        <v>14200</v>
      </c>
      <c r="J12" s="352">
        <f>'[1]REV-S'!D12</f>
        <v>4310</v>
      </c>
      <c r="K12" s="353">
        <f t="shared" si="2"/>
        <v>30.352112676056336</v>
      </c>
      <c r="L12" s="352">
        <f>'[1]REV-S'!F12</f>
        <v>2800</v>
      </c>
      <c r="M12" s="352">
        <f>'[2]R-dtls'!G153</f>
        <v>0</v>
      </c>
      <c r="N12" s="354">
        <f t="shared" si="3"/>
        <v>0</v>
      </c>
      <c r="O12" s="400">
        <f>'[2]R-dtls'!I153</f>
        <v>0</v>
      </c>
      <c r="P12" s="430">
        <f>'[2]R-dtls'!J153</f>
        <v>80</v>
      </c>
      <c r="Q12" s="355">
        <f>'[2]R-dtls'!K153</f>
        <v>0</v>
      </c>
      <c r="R12" s="333">
        <f>'[2]R-dtls'!M153</f>
        <v>0</v>
      </c>
      <c r="S12" s="331">
        <f>R_23_DTLS!J114</f>
        <v>9300</v>
      </c>
      <c r="T12" s="355">
        <v>0</v>
      </c>
      <c r="U12" s="333">
        <f>R_23_DTLS!L114</f>
        <v>0</v>
      </c>
      <c r="V12" s="423">
        <f>R_23_DTLS!M114</f>
        <v>0</v>
      </c>
      <c r="W12" s="423">
        <v>0</v>
      </c>
      <c r="X12" s="424">
        <f t="shared" si="6"/>
        <v>0</v>
      </c>
      <c r="Y12" s="306">
        <f>R_23_DTLS!P114</f>
        <v>0</v>
      </c>
    </row>
    <row r="13" spans="1:29" s="55" customFormat="1" ht="30" customHeight="1" thickBot="1" x14ac:dyDescent="0.3">
      <c r="A13" s="1052" t="s">
        <v>19</v>
      </c>
      <c r="B13" s="1054"/>
      <c r="C13" s="415">
        <f>SUM(C5:C12)</f>
        <v>8301043</v>
      </c>
      <c r="D13" s="415">
        <f>SUM(D5:D12)</f>
        <v>2435814.3000000003</v>
      </c>
      <c r="E13" s="416">
        <f t="shared" si="0"/>
        <v>29.343472862386093</v>
      </c>
      <c r="F13" s="415">
        <f>SUM(F6:F12)</f>
        <v>9122046</v>
      </c>
      <c r="G13" s="417">
        <f>SUM(G5:G12)</f>
        <v>3620872.7</v>
      </c>
      <c r="H13" s="418">
        <f t="shared" si="1"/>
        <v>39.69364657884865</v>
      </c>
      <c r="I13" s="419">
        <f>SUM(I5:I12)</f>
        <v>11198883</v>
      </c>
      <c r="J13" s="419">
        <f>SUM(J5:J12)</f>
        <v>9229499.290000001</v>
      </c>
      <c r="K13" s="420">
        <f t="shared" si="2"/>
        <v>82.414463031714874</v>
      </c>
      <c r="L13" s="410">
        <f>SUM(L5:L12)</f>
        <v>13487198</v>
      </c>
      <c r="M13" s="410">
        <f>SUM(M5:M12)</f>
        <v>10142804.829999998</v>
      </c>
      <c r="N13" s="421">
        <f t="shared" si="3"/>
        <v>75.203202548075581</v>
      </c>
      <c r="O13" s="410">
        <f>SUM(O5:O12)</f>
        <v>13689506</v>
      </c>
      <c r="P13" s="410">
        <f t="shared" ref="P13:Y13" si="7">SUM(P5:P12)</f>
        <v>7103927.6299999999</v>
      </c>
      <c r="Q13" s="410">
        <f>P13/O13*100</f>
        <v>51.89323581143104</v>
      </c>
      <c r="R13" s="410">
        <f t="shared" si="7"/>
        <v>14254541</v>
      </c>
      <c r="S13" s="410">
        <f t="shared" si="7"/>
        <v>12439122.700000001</v>
      </c>
      <c r="T13" s="410">
        <f>S13/R13*100</f>
        <v>87.264280905291869</v>
      </c>
      <c r="U13" s="410">
        <f t="shared" si="7"/>
        <v>15739541</v>
      </c>
      <c r="V13" s="410">
        <f t="shared" si="7"/>
        <v>3093803.08</v>
      </c>
      <c r="W13" s="408">
        <f t="shared" si="5"/>
        <v>19.656247154856676</v>
      </c>
      <c r="X13" s="449">
        <f t="shared" si="7"/>
        <v>15739541</v>
      </c>
      <c r="Y13" s="433">
        <f t="shared" si="7"/>
        <v>16839541</v>
      </c>
    </row>
    <row r="14" spans="1:29" s="120" customFormat="1" ht="29.45" customHeight="1" thickBot="1" x14ac:dyDescent="0.3">
      <c r="A14" s="1049" t="s">
        <v>351</v>
      </c>
      <c r="B14" s="1050"/>
      <c r="C14" s="1050"/>
      <c r="D14" s="1050"/>
      <c r="E14" s="1050"/>
      <c r="F14" s="1050"/>
      <c r="G14" s="1050"/>
      <c r="H14" s="1050"/>
      <c r="I14" s="1050"/>
      <c r="J14" s="1050"/>
      <c r="K14" s="1050"/>
      <c r="L14" s="1050"/>
      <c r="M14" s="1050"/>
      <c r="N14" s="1050"/>
      <c r="O14" s="1050"/>
      <c r="P14" s="1050"/>
      <c r="Q14" s="1050"/>
      <c r="R14" s="1050"/>
      <c r="S14" s="1050"/>
      <c r="T14" s="1050"/>
      <c r="U14" s="1050"/>
      <c r="V14" s="1050"/>
      <c r="W14" s="1050"/>
      <c r="X14" s="1050"/>
      <c r="Y14" s="1051"/>
    </row>
    <row r="15" spans="1:29" s="360" customFormat="1" ht="62.25" customHeight="1" thickBot="1" x14ac:dyDescent="0.3">
      <c r="A15" s="357" t="s">
        <v>20</v>
      </c>
      <c r="B15" s="284" t="s">
        <v>21</v>
      </c>
      <c r="C15" s="358" t="s">
        <v>326</v>
      </c>
      <c r="D15" s="358" t="s">
        <v>327</v>
      </c>
      <c r="E15" s="358" t="s">
        <v>332</v>
      </c>
      <c r="F15" s="358" t="s">
        <v>329</v>
      </c>
      <c r="G15" s="358" t="s">
        <v>328</v>
      </c>
      <c r="H15" s="19" t="s">
        <v>331</v>
      </c>
      <c r="I15" s="358" t="s">
        <v>4</v>
      </c>
      <c r="J15" s="358" t="s">
        <v>5</v>
      </c>
      <c r="K15" s="19" t="s">
        <v>6</v>
      </c>
      <c r="L15" s="21" t="s">
        <v>7</v>
      </c>
      <c r="M15" s="19" t="s">
        <v>8</v>
      </c>
      <c r="N15" s="19" t="s">
        <v>9</v>
      </c>
      <c r="O15" s="19" t="s">
        <v>10</v>
      </c>
      <c r="P15" s="359" t="s">
        <v>11</v>
      </c>
      <c r="Q15" s="19" t="s">
        <v>335</v>
      </c>
      <c r="R15" s="19" t="s">
        <v>12</v>
      </c>
      <c r="S15" s="19" t="s">
        <v>407</v>
      </c>
      <c r="T15" s="19" t="s">
        <v>397</v>
      </c>
      <c r="U15" s="270" t="s">
        <v>377</v>
      </c>
      <c r="V15" s="431" t="s">
        <v>353</v>
      </c>
      <c r="W15" s="450" t="s">
        <v>411</v>
      </c>
      <c r="X15" s="425" t="s">
        <v>381</v>
      </c>
      <c r="Y15" s="310" t="s">
        <v>414</v>
      </c>
    </row>
    <row r="16" spans="1:29" s="120" customFormat="1" ht="36" customHeight="1" thickBot="1" x14ac:dyDescent="0.3">
      <c r="A16" s="16">
        <v>2111000</v>
      </c>
      <c r="B16" s="361" t="s">
        <v>22</v>
      </c>
      <c r="C16" s="362">
        <v>1194399</v>
      </c>
      <c r="D16" s="362">
        <v>360680.2</v>
      </c>
      <c r="E16" s="279">
        <f>D16/C16*100</f>
        <v>30.197630774975533</v>
      </c>
      <c r="F16" s="362">
        <v>1461085</v>
      </c>
      <c r="G16" s="362">
        <v>310680.5</v>
      </c>
      <c r="H16" s="279">
        <f>G16/F16*100</f>
        <v>21.263684179907397</v>
      </c>
      <c r="I16" s="363">
        <f>'[1]EXP-S'!C8</f>
        <v>1619965</v>
      </c>
      <c r="J16" s="363">
        <v>1939683.0800000003</v>
      </c>
      <c r="K16" s="364">
        <f>J16/I16*100</f>
        <v>119.73611034806308</v>
      </c>
      <c r="L16" s="365">
        <f>'[2]E-dtls'!F23</f>
        <v>2572621</v>
      </c>
      <c r="M16" s="365">
        <f>E_23_DTLS!D17</f>
        <v>2517118.16</v>
      </c>
      <c r="N16" s="364">
        <f>M16/L16*100</f>
        <v>97.842556676634459</v>
      </c>
      <c r="O16" s="366">
        <f>'[1]EXP-S'!I8</f>
        <v>2129934</v>
      </c>
      <c r="P16" s="329">
        <f>'[2]E-dtls'!K23</f>
        <v>1466930.01</v>
      </c>
      <c r="Q16" s="330">
        <f>P16/O16*100</f>
        <v>68.872087585812508</v>
      </c>
      <c r="R16" s="306">
        <f>'[2]E-dtls'!N23</f>
        <v>2458344</v>
      </c>
      <c r="S16" s="345">
        <f>E_23_DTLS!J17</f>
        <v>3579485.92</v>
      </c>
      <c r="T16" s="355">
        <f>S16/R16*100</f>
        <v>145.6055751351316</v>
      </c>
      <c r="U16" s="333">
        <f>E_23_DTLS!L17</f>
        <v>2380215</v>
      </c>
      <c r="V16" s="306">
        <f>E_23_DTLS!M17</f>
        <v>1573659.91</v>
      </c>
      <c r="W16" s="423">
        <f>V16/U16*100</f>
        <v>66.114191785195871</v>
      </c>
      <c r="X16" s="423">
        <f>E_23_DTLS!O17</f>
        <v>2380215</v>
      </c>
      <c r="Y16" s="306">
        <f>E_23_DTLS!P17</f>
        <v>2380215</v>
      </c>
    </row>
    <row r="17" spans="1:26" s="313" customFormat="1" ht="31.15" customHeight="1" thickBot="1" x14ac:dyDescent="0.3">
      <c r="A17" s="16">
        <v>2210100</v>
      </c>
      <c r="B17" s="18" t="s">
        <v>23</v>
      </c>
      <c r="C17" s="367">
        <v>3654348</v>
      </c>
      <c r="D17" s="367">
        <v>2519890.2999999998</v>
      </c>
      <c r="E17" s="279">
        <f t="shared" ref="E17:E19" si="8">D17/C17*100</f>
        <v>68.955947818872204</v>
      </c>
      <c r="F17" s="367">
        <v>4141566</v>
      </c>
      <c r="G17" s="367">
        <v>2466055.6</v>
      </c>
      <c r="H17" s="279">
        <f t="shared" ref="H17:H19" si="9">G17/F17*100</f>
        <v>59.544037207182022</v>
      </c>
      <c r="I17" s="368">
        <f>'[1]EXP-S'!C26</f>
        <v>6541918</v>
      </c>
      <c r="J17" s="368">
        <v>5431634.3600000003</v>
      </c>
      <c r="K17" s="274">
        <f>J17/I17*100</f>
        <v>83.028163300120866</v>
      </c>
      <c r="L17" s="369">
        <f>'[2]E-dtls'!F135</f>
        <v>6806801</v>
      </c>
      <c r="M17" s="370">
        <f>E_23_DTLS!D121</f>
        <v>5543662.9299999988</v>
      </c>
      <c r="N17" s="274">
        <f>M17/L17*100</f>
        <v>81.442999876153252</v>
      </c>
      <c r="O17" s="369">
        <f>'[1]EXP-S'!I26</f>
        <v>6564257</v>
      </c>
      <c r="P17" s="329">
        <f>'[2]E-dtls'!K135</f>
        <v>4099499.14</v>
      </c>
      <c r="Q17" s="330">
        <f>P17/O17*100</f>
        <v>62.451837885079762</v>
      </c>
      <c r="R17" s="306">
        <f>'[2]E-dtls'!N135</f>
        <v>6112000</v>
      </c>
      <c r="S17" s="331">
        <f>E_23_DTLS!J121</f>
        <v>6736966.75</v>
      </c>
      <c r="T17" s="330">
        <f>S17/R17*100</f>
        <v>110.22524132853404</v>
      </c>
      <c r="U17" s="306">
        <f>E_23_DTLS!L121</f>
        <v>6296740</v>
      </c>
      <c r="V17" s="333">
        <f>E_23_DTLS!M121</f>
        <v>1391290.39</v>
      </c>
      <c r="W17" s="423">
        <f t="shared" ref="W17:W19" si="10">V17/U17*100</f>
        <v>22.095407941252137</v>
      </c>
      <c r="X17" s="424">
        <f>E_23_DTLS!O121</f>
        <v>6296740</v>
      </c>
      <c r="Y17" s="306">
        <f>E_23_DTLS!P121</f>
        <v>7669241</v>
      </c>
    </row>
    <row r="18" spans="1:26" s="313" customFormat="1" ht="28.15" customHeight="1" thickBot="1" x14ac:dyDescent="0.3">
      <c r="A18" s="311">
        <v>3100000</v>
      </c>
      <c r="B18" s="371" t="s">
        <v>24</v>
      </c>
      <c r="C18" s="372">
        <v>3452296</v>
      </c>
      <c r="D18" s="372">
        <v>1245177.7</v>
      </c>
      <c r="E18" s="279">
        <f t="shared" si="8"/>
        <v>36.068103662026665</v>
      </c>
      <c r="F18" s="372">
        <v>3519395</v>
      </c>
      <c r="G18" s="372">
        <v>424052.5</v>
      </c>
      <c r="H18" s="279">
        <f t="shared" si="9"/>
        <v>12.049016947515128</v>
      </c>
      <c r="I18" s="26">
        <v>3037000</v>
      </c>
      <c r="J18" s="26">
        <v>1099116.83</v>
      </c>
      <c r="K18" s="373">
        <f>J18/I18*100</f>
        <v>36.190873559433655</v>
      </c>
      <c r="L18" s="374">
        <f>'[2]E-dtls'!F152</f>
        <v>4107776</v>
      </c>
      <c r="M18" s="26">
        <f>E_23_DTLS!D136</f>
        <v>1870685.1699999997</v>
      </c>
      <c r="N18" s="364">
        <f>M18/L18*100</f>
        <v>45.540096879674053</v>
      </c>
      <c r="O18" s="26">
        <f>'[1]EXP-S'!I44</f>
        <v>4995314.9999999963</v>
      </c>
      <c r="P18" s="430">
        <f>'[2]E-dtls'!K152</f>
        <v>1506574.108</v>
      </c>
      <c r="Q18" s="375">
        <f>P18/O18*100</f>
        <v>30.15974183810232</v>
      </c>
      <c r="R18" s="333">
        <f>'[2]E-dtls'!N152</f>
        <v>5684197</v>
      </c>
      <c r="S18" s="376">
        <f>E_23_DTLS!J136</f>
        <v>761264.11999999988</v>
      </c>
      <c r="T18" s="375">
        <f>S18/R18*100</f>
        <v>13.392641388044781</v>
      </c>
      <c r="U18" s="377">
        <v>7062586</v>
      </c>
      <c r="V18" s="306">
        <f>E_23_DTLS!M136</f>
        <v>217775.58</v>
      </c>
      <c r="W18" s="423">
        <f t="shared" si="10"/>
        <v>3.083510487518311</v>
      </c>
      <c r="X18" s="423">
        <f>CAPEX_23!O65</f>
        <v>10320523.050000001</v>
      </c>
      <c r="Y18" s="306">
        <f>E_23_DTLS!P136</f>
        <v>6790084.9969999995</v>
      </c>
      <c r="Z18" s="454"/>
    </row>
    <row r="19" spans="1:26" s="22" customFormat="1" ht="25.15" customHeight="1" thickBot="1" x14ac:dyDescent="0.3">
      <c r="A19" s="1047" t="s">
        <v>25</v>
      </c>
      <c r="B19" s="1055"/>
      <c r="C19" s="407">
        <f>SUM(C16:C18)</f>
        <v>8301043</v>
      </c>
      <c r="D19" s="408">
        <f>SUM(D16:D18)</f>
        <v>4125748.2</v>
      </c>
      <c r="E19" s="409">
        <f t="shared" si="8"/>
        <v>49.701564008281849</v>
      </c>
      <c r="F19" s="408">
        <f>SUM(F16:F18)</f>
        <v>9122046</v>
      </c>
      <c r="G19" s="408">
        <f>SUM(G16:G18)</f>
        <v>3200788.6</v>
      </c>
      <c r="H19" s="409">
        <f t="shared" si="9"/>
        <v>35.088494401365658</v>
      </c>
      <c r="I19" s="407">
        <f>SUM(I16:I18)</f>
        <v>11198883</v>
      </c>
      <c r="J19" s="407">
        <f>SUM(J16:J18)</f>
        <v>8470434.2699999996</v>
      </c>
      <c r="K19" s="410">
        <f>J19/I19*100</f>
        <v>75.636420793038013</v>
      </c>
      <c r="L19" s="411">
        <f>SUM(L16:L18)</f>
        <v>13487198</v>
      </c>
      <c r="M19" s="412">
        <f>SUM(M16:M18)</f>
        <v>9931466.2599999979</v>
      </c>
      <c r="N19" s="410">
        <f>M19/L19*100</f>
        <v>73.636245719830001</v>
      </c>
      <c r="O19" s="410">
        <f>SUM(O16:O18)</f>
        <v>13689505.999999996</v>
      </c>
      <c r="P19" s="413">
        <f>SUM(P16:P18)</f>
        <v>7073003.2580000004</v>
      </c>
      <c r="Q19" s="407">
        <f>P19/O19*100</f>
        <v>51.667337433505658</v>
      </c>
      <c r="R19" s="407">
        <f>SUM(R16:R18)</f>
        <v>14254541</v>
      </c>
      <c r="S19" s="407">
        <f>SUM(S16:S18)</f>
        <v>11077716.789999999</v>
      </c>
      <c r="T19" s="414">
        <f>S19/R19*100</f>
        <v>77.713598705142445</v>
      </c>
      <c r="U19" s="407">
        <f>SUM(U16:U18)</f>
        <v>15739541</v>
      </c>
      <c r="V19" s="407">
        <f>SUM(V16:V18)</f>
        <v>3182725.88</v>
      </c>
      <c r="W19" s="408">
        <f t="shared" si="10"/>
        <v>20.221211533424004</v>
      </c>
      <c r="X19" s="411">
        <f>SUM(X16:X18)</f>
        <v>18997478.050000001</v>
      </c>
      <c r="Y19" s="434">
        <f t="shared" ref="Y19" si="11">SUM(Y16:Y18)</f>
        <v>16839540.997000001</v>
      </c>
    </row>
    <row r="20" spans="1:26" s="384" customFormat="1" ht="31.15" customHeight="1" thickBot="1" x14ac:dyDescent="0.3">
      <c r="A20" s="1047" t="s">
        <v>408</v>
      </c>
      <c r="B20" s="1048"/>
      <c r="C20" s="432">
        <f>C13-C19</f>
        <v>0</v>
      </c>
      <c r="D20" s="432">
        <f t="shared" ref="D20:S20" si="12">D13-D19</f>
        <v>-1689933.9</v>
      </c>
      <c r="E20" s="409">
        <v>0</v>
      </c>
      <c r="F20" s="432">
        <f t="shared" si="12"/>
        <v>0</v>
      </c>
      <c r="G20" s="432">
        <f t="shared" si="12"/>
        <v>420084.10000000009</v>
      </c>
      <c r="H20" s="409">
        <v>0</v>
      </c>
      <c r="I20" s="432">
        <f t="shared" si="12"/>
        <v>0</v>
      </c>
      <c r="J20" s="432">
        <f t="shared" si="12"/>
        <v>759065.02000000142</v>
      </c>
      <c r="K20" s="410">
        <v>0</v>
      </c>
      <c r="L20" s="432">
        <f t="shared" si="12"/>
        <v>0</v>
      </c>
      <c r="M20" s="432">
        <f t="shared" si="12"/>
        <v>211338.5700000003</v>
      </c>
      <c r="N20" s="410">
        <v>0</v>
      </c>
      <c r="O20" s="432">
        <f t="shared" si="12"/>
        <v>0</v>
      </c>
      <c r="P20" s="407">
        <f t="shared" si="12"/>
        <v>30924.371999999508</v>
      </c>
      <c r="Q20" s="407">
        <v>0</v>
      </c>
      <c r="R20" s="407">
        <f t="shared" si="12"/>
        <v>0</v>
      </c>
      <c r="S20" s="407">
        <f t="shared" si="12"/>
        <v>1361405.910000002</v>
      </c>
      <c r="T20" s="414">
        <v>0</v>
      </c>
      <c r="U20" s="407">
        <f>U13-U19</f>
        <v>0</v>
      </c>
      <c r="V20" s="407">
        <f>V13-V19</f>
        <v>-88922.799999999814</v>
      </c>
      <c r="W20" s="407"/>
      <c r="X20" s="407">
        <f>X13-X19</f>
        <v>-3257937.0500000007</v>
      </c>
      <c r="Y20" s="407">
        <f>Y13-Y19</f>
        <v>2.9999986290931702E-3</v>
      </c>
      <c r="Z20" s="455"/>
    </row>
    <row r="21" spans="1:26" ht="15.75" thickBot="1" x14ac:dyDescent="0.3">
      <c r="A21" s="392"/>
      <c r="B21" s="393"/>
      <c r="C21" s="393"/>
      <c r="D21" s="393"/>
      <c r="E21" s="393"/>
      <c r="F21" s="393"/>
      <c r="G21" s="393"/>
      <c r="H21" s="393"/>
      <c r="I21" s="393"/>
      <c r="J21" s="393"/>
      <c r="K21" s="394"/>
      <c r="L21" s="393"/>
      <c r="M21" s="393"/>
      <c r="N21" s="393"/>
      <c r="O21" s="393"/>
      <c r="P21" s="393"/>
      <c r="Q21" s="394"/>
      <c r="R21" s="393"/>
      <c r="S21" s="395"/>
      <c r="T21" s="393"/>
      <c r="U21" s="393"/>
      <c r="V21" s="393"/>
      <c r="W21" s="393"/>
      <c r="X21" s="393"/>
      <c r="Y21" s="396"/>
    </row>
    <row r="22" spans="1:26" x14ac:dyDescent="0.25">
      <c r="S22" s="380"/>
    </row>
    <row r="23" spans="1:26" x14ac:dyDescent="0.25">
      <c r="L23" s="381"/>
      <c r="M23" s="381"/>
    </row>
    <row r="24" spans="1:26" x14ac:dyDescent="0.25">
      <c r="L24" s="381"/>
      <c r="M24" s="381"/>
    </row>
    <row r="25" spans="1:26" x14ac:dyDescent="0.25">
      <c r="L25" s="383"/>
    </row>
    <row r="26" spans="1:26" x14ac:dyDescent="0.25">
      <c r="M26" s="383"/>
    </row>
  </sheetData>
  <mergeCells count="7">
    <mergeCell ref="A20:B20"/>
    <mergeCell ref="A1:Y1"/>
    <mergeCell ref="A2:Y2"/>
    <mergeCell ref="A19:B19"/>
    <mergeCell ref="A13:B13"/>
    <mergeCell ref="A3:Y3"/>
    <mergeCell ref="A14:Y14"/>
  </mergeCells>
  <printOptions horizontalCentered="1" verticalCentered="1"/>
  <pageMargins left="0.23622047244094499" right="0.23622047244094499" top="0" bottom="0" header="0.31496062992126" footer="0"/>
  <pageSetup paperSize="7" scale="78" fitToWidth="0" fitToHeight="0" orientation="landscape" r:id="rId1"/>
  <headerFooter>
    <oddFooter>Page &amp;P</oddFooter>
  </headerFooter>
  <rowBreaks count="1" manualBreakCount="1">
    <brk id="21" max="23" man="1"/>
  </rowBreaks>
  <ignoredErrors>
    <ignoredError sqref="N19 Q19 N13 W13" formula="1"/>
    <ignoredError sqref="A7:A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1"/>
  <sheetViews>
    <sheetView view="pageBreakPreview" topLeftCell="A75" zoomScale="82" zoomScaleNormal="90" zoomScaleSheetLayoutView="82" zoomScalePageLayoutView="90" workbookViewId="0">
      <selection activeCell="I94" sqref="I94"/>
    </sheetView>
  </sheetViews>
  <sheetFormatPr defaultColWidth="13.28515625" defaultRowHeight="12.75" x14ac:dyDescent="0.25"/>
  <cols>
    <col min="1" max="1" width="12" style="12" customWidth="1"/>
    <col min="2" max="2" width="41.7109375" style="11" customWidth="1"/>
    <col min="3" max="3" width="15.7109375" style="2" hidden="1" customWidth="1"/>
    <col min="4" max="4" width="15.140625" style="13" hidden="1" customWidth="1"/>
    <col min="5" max="5" width="13" style="13" hidden="1" customWidth="1"/>
    <col min="6" max="6" width="12.7109375" style="2" hidden="1" customWidth="1"/>
    <col min="7" max="7" width="12.85546875" style="2" hidden="1" customWidth="1"/>
    <col min="8" max="8" width="8.7109375" style="2" hidden="1" customWidth="1"/>
    <col min="9" max="9" width="14.28515625" style="3" customWidth="1"/>
    <col min="10" max="10" width="13.7109375" style="3" customWidth="1"/>
    <col min="11" max="11" width="10.42578125" style="3" customWidth="1"/>
    <col min="12" max="12" width="13.85546875" style="7" customWidth="1"/>
    <col min="13" max="13" width="14.85546875" style="452" customWidth="1"/>
    <col min="14" max="14" width="9.5703125" style="444" customWidth="1"/>
    <col min="15" max="15" width="14.28515625" style="12" customWidth="1"/>
    <col min="16" max="16" width="14.7109375" style="387" customWidth="1"/>
    <col min="17" max="17" width="13.28515625" style="2"/>
    <col min="18" max="18" width="13.28515625" style="438"/>
    <col min="19" max="19" width="20.7109375" style="402" customWidth="1"/>
    <col min="20" max="16384" width="13.28515625" style="2"/>
  </cols>
  <sheetData>
    <row r="1" spans="1:19" ht="20.25" customHeight="1" thickBot="1" x14ac:dyDescent="0.3">
      <c r="A1" s="1056" t="s">
        <v>0</v>
      </c>
      <c r="B1" s="1057"/>
      <c r="C1" s="1057"/>
      <c r="D1" s="1057"/>
      <c r="E1" s="1057"/>
      <c r="F1" s="1057"/>
      <c r="G1" s="1057"/>
      <c r="H1" s="1057"/>
      <c r="I1" s="1057"/>
      <c r="J1" s="1057"/>
      <c r="K1" s="1057"/>
      <c r="L1" s="1057"/>
      <c r="M1" s="1057"/>
      <c r="N1" s="1057"/>
      <c r="O1" s="1057"/>
      <c r="P1" s="1058"/>
      <c r="R1" s="437"/>
    </row>
    <row r="2" spans="1:19" ht="28.9" customHeight="1" thickBot="1" x14ac:dyDescent="0.3">
      <c r="A2" s="1059" t="s">
        <v>337</v>
      </c>
      <c r="B2" s="1060"/>
      <c r="C2" s="1060"/>
      <c r="D2" s="1060"/>
      <c r="E2" s="1060"/>
      <c r="F2" s="1060"/>
      <c r="G2" s="1060"/>
      <c r="H2" s="1060"/>
      <c r="I2" s="1060"/>
      <c r="J2" s="1060"/>
      <c r="K2" s="1060"/>
      <c r="L2" s="1060"/>
      <c r="M2" s="1060"/>
      <c r="N2" s="1060"/>
      <c r="O2" s="1060"/>
      <c r="P2" s="1061"/>
    </row>
    <row r="3" spans="1:19" s="22" customFormat="1" ht="82.5" customHeight="1" thickBot="1" x14ac:dyDescent="0.3">
      <c r="A3" s="16" t="s">
        <v>2</v>
      </c>
      <c r="B3" s="18" t="s">
        <v>3</v>
      </c>
      <c r="C3" s="21" t="s">
        <v>7</v>
      </c>
      <c r="D3" s="19" t="s">
        <v>8</v>
      </c>
      <c r="E3" s="19" t="s">
        <v>9</v>
      </c>
      <c r="F3" s="16" t="s">
        <v>133</v>
      </c>
      <c r="G3" s="19" t="s">
        <v>26</v>
      </c>
      <c r="H3" s="19" t="s">
        <v>335</v>
      </c>
      <c r="I3" s="19" t="s">
        <v>12</v>
      </c>
      <c r="J3" s="19" t="s">
        <v>354</v>
      </c>
      <c r="K3" s="19" t="s">
        <v>355</v>
      </c>
      <c r="L3" s="256" t="s">
        <v>377</v>
      </c>
      <c r="M3" s="274" t="s">
        <v>396</v>
      </c>
      <c r="N3" s="274" t="s">
        <v>411</v>
      </c>
      <c r="O3" s="385" t="s">
        <v>381</v>
      </c>
      <c r="P3" s="310" t="s">
        <v>414</v>
      </c>
      <c r="R3" s="439"/>
      <c r="S3" s="403"/>
    </row>
    <row r="4" spans="1:19" s="22" customFormat="1" ht="16.5" customHeight="1" x14ac:dyDescent="0.25">
      <c r="A4" s="23"/>
      <c r="B4" s="24" t="s">
        <v>14</v>
      </c>
      <c r="C4" s="25"/>
      <c r="D4" s="26"/>
      <c r="E4" s="27"/>
      <c r="F4" s="28"/>
      <c r="G4" s="28"/>
      <c r="H4" s="28"/>
      <c r="I4" s="29"/>
      <c r="J4" s="29"/>
      <c r="K4" s="29"/>
      <c r="L4" s="257"/>
      <c r="M4" s="33"/>
      <c r="N4" s="33"/>
      <c r="O4" s="86"/>
      <c r="P4" s="386"/>
      <c r="R4" s="439"/>
      <c r="S4" s="403"/>
    </row>
    <row r="5" spans="1:19" s="22" customFormat="1" ht="16.5" customHeight="1" x14ac:dyDescent="0.25">
      <c r="A5" s="30" t="s">
        <v>28</v>
      </c>
      <c r="B5" s="31" t="s">
        <v>29</v>
      </c>
      <c r="C5" s="32">
        <v>2607000</v>
      </c>
      <c r="D5" s="29">
        <v>2608549.2000000002</v>
      </c>
      <c r="E5" s="33">
        <f>D5/C5*100</f>
        <v>100.05942462600692</v>
      </c>
      <c r="F5" s="29">
        <v>2700000</v>
      </c>
      <c r="G5" s="29">
        <v>2032551.56</v>
      </c>
      <c r="H5" s="28">
        <f>G5/F5*100</f>
        <v>75.279687407407408</v>
      </c>
      <c r="I5" s="29">
        <f>[2]Rev_Just_22!F3</f>
        <v>2700000</v>
      </c>
      <c r="J5" s="29">
        <v>3374572.0700000003</v>
      </c>
      <c r="K5" s="29">
        <f>J5/I5*100</f>
        <v>124.98415074074076</v>
      </c>
      <c r="L5" s="33">
        <v>3800000</v>
      </c>
      <c r="M5" s="33">
        <v>0</v>
      </c>
      <c r="N5" s="33">
        <f>M5/L5*100</f>
        <v>0</v>
      </c>
      <c r="O5" s="28">
        <f>L5</f>
        <v>3800000</v>
      </c>
      <c r="P5" s="28">
        <f>L5</f>
        <v>3800000</v>
      </c>
      <c r="Q5" s="435"/>
      <c r="R5" s="439"/>
      <c r="S5" s="403"/>
    </row>
    <row r="6" spans="1:19" s="22" customFormat="1" ht="16.5" customHeight="1" x14ac:dyDescent="0.25">
      <c r="A6" s="30" t="s">
        <v>30</v>
      </c>
      <c r="B6" s="31" t="s">
        <v>31</v>
      </c>
      <c r="C6" s="32">
        <v>5500</v>
      </c>
      <c r="D6" s="29">
        <v>500</v>
      </c>
      <c r="E6" s="33">
        <f t="shared" ref="E6:E25" si="0">D6/C6*100</f>
        <v>9.0909090909090917</v>
      </c>
      <c r="F6" s="29">
        <v>5000</v>
      </c>
      <c r="G6" s="29">
        <v>317</v>
      </c>
      <c r="H6" s="28">
        <f t="shared" ref="H6:H31" si="1">G6/F6*100</f>
        <v>6.34</v>
      </c>
      <c r="I6" s="29">
        <f>[2]Rev_Just_22!F4</f>
        <v>5000</v>
      </c>
      <c r="J6" s="29">
        <v>68</v>
      </c>
      <c r="K6" s="29">
        <f>J6/I6*100</f>
        <v>1.3599999999999999</v>
      </c>
      <c r="L6" s="33">
        <v>5000</v>
      </c>
      <c r="M6" s="33">
        <v>3455</v>
      </c>
      <c r="N6" s="33">
        <f t="shared" ref="N6:N69" si="2">M6/L6*100</f>
        <v>69.099999999999994</v>
      </c>
      <c r="O6" s="28">
        <f t="shared" ref="O6:O69" si="3">L6</f>
        <v>5000</v>
      </c>
      <c r="P6" s="28">
        <f t="shared" ref="P6:P7" si="4">L6</f>
        <v>5000</v>
      </c>
      <c r="R6" s="439"/>
      <c r="S6" s="403"/>
    </row>
    <row r="7" spans="1:19" s="22" customFormat="1" ht="16.5" customHeight="1" thickBot="1" x14ac:dyDescent="0.3">
      <c r="A7" s="30" t="s">
        <v>32</v>
      </c>
      <c r="B7" s="31" t="s">
        <v>33</v>
      </c>
      <c r="C7" s="34">
        <v>27500</v>
      </c>
      <c r="D7" s="35" t="s">
        <v>34</v>
      </c>
      <c r="E7" s="33"/>
      <c r="F7" s="29">
        <v>27500</v>
      </c>
      <c r="G7" s="29">
        <v>0</v>
      </c>
      <c r="H7" s="28">
        <f t="shared" si="1"/>
        <v>0</v>
      </c>
      <c r="I7" s="29">
        <f>[2]Rev_Just_22!F5</f>
        <v>27500</v>
      </c>
      <c r="J7" s="29">
        <v>0</v>
      </c>
      <c r="K7" s="29">
        <f>J7/I7*100</f>
        <v>0</v>
      </c>
      <c r="L7" s="33">
        <v>27500</v>
      </c>
      <c r="M7" s="59">
        <v>0</v>
      </c>
      <c r="N7" s="33">
        <f t="shared" si="2"/>
        <v>0</v>
      </c>
      <c r="O7" s="28">
        <f t="shared" si="3"/>
        <v>27500</v>
      </c>
      <c r="P7" s="28">
        <f t="shared" si="4"/>
        <v>27500</v>
      </c>
      <c r="R7" s="439"/>
      <c r="S7" s="403"/>
    </row>
    <row r="8" spans="1:19" s="22" customFormat="1" ht="16.5" customHeight="1" thickBot="1" x14ac:dyDescent="0.3">
      <c r="A8" s="36"/>
      <c r="B8" s="37"/>
      <c r="C8" s="38">
        <f>SUM(C5:C7)</f>
        <v>2640000</v>
      </c>
      <c r="D8" s="39">
        <f>SUM(D5:D7)</f>
        <v>2609049.2000000002</v>
      </c>
      <c r="E8" s="39">
        <f t="shared" si="0"/>
        <v>98.827621212121215</v>
      </c>
      <c r="F8" s="39">
        <f>SUM(F5:F7)</f>
        <v>2732500</v>
      </c>
      <c r="G8" s="39">
        <f>SUM(G5:G7)</f>
        <v>2032868.56</v>
      </c>
      <c r="H8" s="40">
        <f t="shared" si="1"/>
        <v>74.395921683440079</v>
      </c>
      <c r="I8" s="39">
        <f>SUM(I5:I7)</f>
        <v>2732500</v>
      </c>
      <c r="J8" s="39">
        <f>SUM(J5:J7)</f>
        <v>3374640.0700000003</v>
      </c>
      <c r="K8" s="41">
        <f>J8/I8*100</f>
        <v>123.50009405306497</v>
      </c>
      <c r="L8" s="88">
        <f t="shared" ref="L8:O8" si="5">SUM(L5:L7)</f>
        <v>3832500</v>
      </c>
      <c r="M8" s="88">
        <f t="shared" si="5"/>
        <v>3455</v>
      </c>
      <c r="N8" s="39">
        <f>M8/L8*100</f>
        <v>9.0150032615786038E-2</v>
      </c>
      <c r="O8" s="39">
        <f t="shared" si="5"/>
        <v>3832500</v>
      </c>
      <c r="P8" s="39">
        <f>SUM(P5:P7)</f>
        <v>3832500</v>
      </c>
      <c r="R8" s="439"/>
      <c r="S8" s="403"/>
    </row>
    <row r="9" spans="1:19" s="20" customFormat="1" ht="16.5" customHeight="1" x14ac:dyDescent="0.25">
      <c r="A9" s="42">
        <v>13310</v>
      </c>
      <c r="B9" s="43" t="s">
        <v>15</v>
      </c>
      <c r="C9" s="44"/>
      <c r="D9" s="45"/>
      <c r="E9" s="46"/>
      <c r="F9" s="47"/>
      <c r="G9" s="47"/>
      <c r="H9" s="48"/>
      <c r="I9" s="49"/>
      <c r="J9" s="50"/>
      <c r="K9" s="50"/>
      <c r="L9" s="258"/>
      <c r="M9" s="443"/>
      <c r="N9" s="33"/>
      <c r="O9" s="28"/>
      <c r="P9" s="312"/>
      <c r="R9" s="440"/>
      <c r="S9" s="404"/>
    </row>
    <row r="10" spans="1:19" s="22" customFormat="1" ht="16.5" customHeight="1" x14ac:dyDescent="0.25">
      <c r="A10" s="51">
        <v>1331001</v>
      </c>
      <c r="B10" s="52" t="s">
        <v>35</v>
      </c>
      <c r="C10" s="53">
        <v>2009985</v>
      </c>
      <c r="D10" s="29">
        <v>2072471.4499999997</v>
      </c>
      <c r="E10" s="33">
        <f t="shared" si="0"/>
        <v>103.10880180697866</v>
      </c>
      <c r="F10" s="33">
        <v>2038974</v>
      </c>
      <c r="G10" s="33">
        <v>1217628.29</v>
      </c>
      <c r="H10" s="28">
        <f t="shared" si="1"/>
        <v>59.717695762672797</v>
      </c>
      <c r="I10" s="29">
        <f>[2]Rev_Just_22!F9</f>
        <v>2548672</v>
      </c>
      <c r="J10" s="29">
        <v>3234849.59</v>
      </c>
      <c r="K10" s="29">
        <f t="shared" ref="K10:K18" si="6">J10/I10*100</f>
        <v>126.92294614607135</v>
      </c>
      <c r="L10" s="33">
        <v>2239782</v>
      </c>
      <c r="M10" s="33">
        <v>1433535.88</v>
      </c>
      <c r="N10" s="33">
        <f t="shared" si="2"/>
        <v>64.00336639905133</v>
      </c>
      <c r="O10" s="28">
        <f>L10</f>
        <v>2239782</v>
      </c>
      <c r="P10" s="28">
        <f>L10</f>
        <v>2239782</v>
      </c>
      <c r="R10" s="439"/>
      <c r="S10" s="403"/>
    </row>
    <row r="11" spans="1:19" s="22" customFormat="1" ht="16.5" customHeight="1" x14ac:dyDescent="0.25">
      <c r="A11" s="51">
        <v>1331002</v>
      </c>
      <c r="B11" s="52" t="s">
        <v>36</v>
      </c>
      <c r="C11" s="53">
        <v>3640087</v>
      </c>
      <c r="D11" s="29">
        <v>2174360.46</v>
      </c>
      <c r="E11" s="33">
        <f t="shared" si="0"/>
        <v>59.733749770266478</v>
      </c>
      <c r="F11" s="29">
        <v>3564374</v>
      </c>
      <c r="G11" s="33">
        <v>827425.83</v>
      </c>
      <c r="H11" s="28">
        <f t="shared" si="1"/>
        <v>23.213776949332477</v>
      </c>
      <c r="I11" s="29">
        <v>4112940</v>
      </c>
      <c r="J11" s="29">
        <v>1863153.47</v>
      </c>
      <c r="K11" s="29">
        <f t="shared" si="6"/>
        <v>45.299796982207376</v>
      </c>
      <c r="L11" s="33">
        <v>3962000</v>
      </c>
      <c r="M11" s="33">
        <v>276345.37</v>
      </c>
      <c r="N11" s="33">
        <f t="shared" si="2"/>
        <v>6.9748957597173149</v>
      </c>
      <c r="O11" s="28">
        <f t="shared" si="3"/>
        <v>3962000</v>
      </c>
      <c r="P11" s="28">
        <f t="shared" ref="P11:P17" si="7">L11</f>
        <v>3962000</v>
      </c>
      <c r="R11" s="439"/>
      <c r="S11" s="403"/>
    </row>
    <row r="12" spans="1:19" s="22" customFormat="1" ht="16.5" customHeight="1" x14ac:dyDescent="0.25">
      <c r="A12" s="51">
        <v>1331002</v>
      </c>
      <c r="B12" s="52" t="s">
        <v>37</v>
      </c>
      <c r="C12" s="53">
        <v>74287</v>
      </c>
      <c r="D12" s="29">
        <v>42374.7</v>
      </c>
      <c r="E12" s="33">
        <f t="shared" si="0"/>
        <v>57.041878121340204</v>
      </c>
      <c r="F12" s="33">
        <v>110000</v>
      </c>
      <c r="G12" s="33">
        <v>25590.48</v>
      </c>
      <c r="H12" s="28">
        <f t="shared" si="1"/>
        <v>23.264072727272726</v>
      </c>
      <c r="I12" s="29">
        <v>125000</v>
      </c>
      <c r="J12" s="29">
        <v>0</v>
      </c>
      <c r="K12" s="29">
        <f t="shared" si="6"/>
        <v>0</v>
      </c>
      <c r="L12" s="33">
        <v>160000</v>
      </c>
      <c r="M12" s="33">
        <v>0</v>
      </c>
      <c r="N12" s="33">
        <f t="shared" si="2"/>
        <v>0</v>
      </c>
      <c r="O12" s="28">
        <f t="shared" si="3"/>
        <v>160000</v>
      </c>
      <c r="P12" s="28">
        <f t="shared" si="7"/>
        <v>160000</v>
      </c>
      <c r="R12" s="439"/>
      <c r="S12" s="403"/>
    </row>
    <row r="13" spans="1:19" s="22" customFormat="1" ht="16.5" customHeight="1" x14ac:dyDescent="0.25">
      <c r="A13" s="51">
        <v>1331003</v>
      </c>
      <c r="B13" s="52" t="s">
        <v>38</v>
      </c>
      <c r="C13" s="53">
        <v>650000</v>
      </c>
      <c r="D13" s="29">
        <v>361412.27</v>
      </c>
      <c r="E13" s="33">
        <f>D13/C13*100</f>
        <v>55.601887692307692</v>
      </c>
      <c r="F13" s="33">
        <v>600000</v>
      </c>
      <c r="G13" s="33">
        <v>294652.07</v>
      </c>
      <c r="H13" s="28">
        <f t="shared" si="1"/>
        <v>49.10867833333333</v>
      </c>
      <c r="I13" s="29">
        <f>[2]Rev_Just_22!F11</f>
        <v>400000</v>
      </c>
      <c r="J13" s="29">
        <v>461077.15</v>
      </c>
      <c r="K13" s="29">
        <f t="shared" si="6"/>
        <v>115.2692875</v>
      </c>
      <c r="L13" s="33">
        <v>512222</v>
      </c>
      <c r="M13" s="33">
        <v>0</v>
      </c>
      <c r="N13" s="33">
        <f t="shared" si="2"/>
        <v>0</v>
      </c>
      <c r="O13" s="28">
        <f t="shared" si="3"/>
        <v>512222</v>
      </c>
      <c r="P13" s="28">
        <f t="shared" si="7"/>
        <v>512222</v>
      </c>
      <c r="R13" s="439"/>
      <c r="S13" s="403"/>
    </row>
    <row r="14" spans="1:19" s="22" customFormat="1" ht="16.5" customHeight="1" x14ac:dyDescent="0.25">
      <c r="A14" s="51">
        <v>1331008</v>
      </c>
      <c r="B14" s="52" t="s">
        <v>39</v>
      </c>
      <c r="C14" s="53">
        <v>134993</v>
      </c>
      <c r="D14" s="29">
        <v>474744.01</v>
      </c>
      <c r="E14" s="33">
        <f t="shared" si="0"/>
        <v>351.68046491299549</v>
      </c>
      <c r="F14" s="29">
        <v>666761</v>
      </c>
      <c r="G14" s="33">
        <v>122686.46</v>
      </c>
      <c r="H14" s="28">
        <f t="shared" si="1"/>
        <v>18.400365348303215</v>
      </c>
      <c r="I14" s="29">
        <v>96434</v>
      </c>
      <c r="J14" s="29">
        <v>288458.03999999998</v>
      </c>
      <c r="K14" s="29">
        <f t="shared" si="6"/>
        <v>299.12483149096789</v>
      </c>
      <c r="L14" s="33">
        <v>399537</v>
      </c>
      <c r="M14" s="33">
        <v>47294.33</v>
      </c>
      <c r="N14" s="33">
        <f t="shared" si="2"/>
        <v>11.837284156411046</v>
      </c>
      <c r="O14" s="28">
        <f t="shared" si="3"/>
        <v>399537</v>
      </c>
      <c r="P14" s="460">
        <v>1499537</v>
      </c>
      <c r="Q14" s="461" t="s">
        <v>418</v>
      </c>
      <c r="R14" s="439"/>
      <c r="S14" s="403"/>
    </row>
    <row r="15" spans="1:19" s="22" customFormat="1" ht="20.25" customHeight="1" x14ac:dyDescent="0.25">
      <c r="A15" s="51">
        <v>1331009</v>
      </c>
      <c r="B15" s="52" t="s">
        <v>40</v>
      </c>
      <c r="C15" s="53">
        <v>67917</v>
      </c>
      <c r="D15" s="29">
        <v>72586.990000000005</v>
      </c>
      <c r="E15" s="33">
        <f t="shared" si="0"/>
        <v>106.87602514834285</v>
      </c>
      <c r="F15" s="33">
        <v>76087</v>
      </c>
      <c r="G15" s="33">
        <v>47279.66</v>
      </c>
      <c r="H15" s="28">
        <f t="shared" si="1"/>
        <v>62.138946206316461</v>
      </c>
      <c r="I15" s="29">
        <v>221182</v>
      </c>
      <c r="J15" s="29">
        <v>0</v>
      </c>
      <c r="K15" s="29">
        <f t="shared" si="6"/>
        <v>0</v>
      </c>
      <c r="L15" s="33">
        <v>81000</v>
      </c>
      <c r="M15" s="33">
        <v>20636.509999999998</v>
      </c>
      <c r="N15" s="33">
        <f t="shared" si="2"/>
        <v>25.477172839506174</v>
      </c>
      <c r="O15" s="28">
        <f t="shared" si="3"/>
        <v>81000</v>
      </c>
      <c r="P15" s="28">
        <f t="shared" si="7"/>
        <v>81000</v>
      </c>
      <c r="R15" s="439"/>
      <c r="S15" s="403"/>
    </row>
    <row r="16" spans="1:19" s="55" customFormat="1" ht="16.5" customHeight="1" x14ac:dyDescent="0.25">
      <c r="A16" s="51">
        <v>1331010</v>
      </c>
      <c r="B16" s="54" t="s">
        <v>41</v>
      </c>
      <c r="C16" s="53">
        <v>69231</v>
      </c>
      <c r="D16" s="29">
        <v>64664.31</v>
      </c>
      <c r="E16" s="33">
        <f t="shared" si="0"/>
        <v>93.403691987693378</v>
      </c>
      <c r="F16" s="29">
        <v>48856</v>
      </c>
      <c r="G16" s="33">
        <v>45859</v>
      </c>
      <c r="H16" s="28">
        <f t="shared" si="1"/>
        <v>93.865645980022933</v>
      </c>
      <c r="I16" s="29">
        <v>45859</v>
      </c>
      <c r="J16" s="29">
        <v>45859</v>
      </c>
      <c r="K16" s="29">
        <f t="shared" si="6"/>
        <v>100</v>
      </c>
      <c r="L16" s="33">
        <v>55000</v>
      </c>
      <c r="M16" s="33">
        <v>0</v>
      </c>
      <c r="N16" s="33">
        <f t="shared" si="2"/>
        <v>0</v>
      </c>
      <c r="O16" s="28">
        <f t="shared" si="3"/>
        <v>55000</v>
      </c>
      <c r="P16" s="28">
        <f t="shared" si="7"/>
        <v>55000</v>
      </c>
      <c r="R16" s="441"/>
      <c r="S16" s="405"/>
    </row>
    <row r="17" spans="1:19" s="22" customFormat="1" ht="16.5" customHeight="1" thickBot="1" x14ac:dyDescent="0.3">
      <c r="A17" s="56">
        <v>1331011</v>
      </c>
      <c r="B17" s="57" t="s">
        <v>42</v>
      </c>
      <c r="C17" s="58">
        <v>1240698</v>
      </c>
      <c r="D17" s="35">
        <v>79238.77</v>
      </c>
      <c r="E17" s="59">
        <f t="shared" si="0"/>
        <v>6.3866283334058735</v>
      </c>
      <c r="F17" s="35">
        <v>584454</v>
      </c>
      <c r="G17" s="33">
        <v>1066424</v>
      </c>
      <c r="H17" s="28">
        <f t="shared" si="1"/>
        <v>182.46500152278878</v>
      </c>
      <c r="I17" s="29">
        <v>904454</v>
      </c>
      <c r="J17" s="29">
        <v>1128639.3</v>
      </c>
      <c r="K17" s="29">
        <f t="shared" si="6"/>
        <v>124.78681060617787</v>
      </c>
      <c r="L17" s="33">
        <v>1330000</v>
      </c>
      <c r="M17" s="33">
        <v>0</v>
      </c>
      <c r="N17" s="33">
        <f t="shared" si="2"/>
        <v>0</v>
      </c>
      <c r="O17" s="28">
        <f t="shared" si="3"/>
        <v>1330000</v>
      </c>
      <c r="P17" s="28">
        <f t="shared" si="7"/>
        <v>1330000</v>
      </c>
      <c r="R17" s="439"/>
      <c r="S17" s="403"/>
    </row>
    <row r="18" spans="1:19" s="22" customFormat="1" ht="16.5" customHeight="1" thickBot="1" x14ac:dyDescent="0.3">
      <c r="A18" s="51"/>
      <c r="B18" s="52"/>
      <c r="C18" s="60">
        <f>SUM(C10:C17)</f>
        <v>7887198</v>
      </c>
      <c r="D18" s="39">
        <f>SUM(D10:D17)</f>
        <v>5341852.96</v>
      </c>
      <c r="E18" s="39">
        <f>D18/C18*100</f>
        <v>67.728145787642205</v>
      </c>
      <c r="F18" s="39">
        <f>SUM(F10:F17)</f>
        <v>7689506</v>
      </c>
      <c r="G18" s="39">
        <f>SUM(G10:G17)</f>
        <v>3647545.79</v>
      </c>
      <c r="H18" s="40">
        <f>G18/F18*100</f>
        <v>47.435372181255858</v>
      </c>
      <c r="I18" s="39">
        <f>SUM(I10:I17)</f>
        <v>8454541</v>
      </c>
      <c r="J18" s="61">
        <f>SUM(J10:J17)</f>
        <v>7022036.5499999998</v>
      </c>
      <c r="K18" s="61">
        <f t="shared" si="6"/>
        <v>83.056390051216269</v>
      </c>
      <c r="L18" s="259">
        <f>SUM(L10:L17)</f>
        <v>8739541</v>
      </c>
      <c r="M18" s="259">
        <f>SUM(M10:M17)</f>
        <v>1777812.09</v>
      </c>
      <c r="N18" s="39">
        <f t="shared" si="2"/>
        <v>20.342167740845888</v>
      </c>
      <c r="O18" s="61">
        <f>SUM(O10:O17)</f>
        <v>8739541</v>
      </c>
      <c r="P18" s="61">
        <f t="shared" ref="P18" si="8">SUM(P10:P17)</f>
        <v>9839541</v>
      </c>
      <c r="R18" s="439"/>
      <c r="S18" s="403"/>
    </row>
    <row r="19" spans="1:19" s="20" customFormat="1" ht="16.5" customHeight="1" x14ac:dyDescent="0.25">
      <c r="A19" s="62" t="s">
        <v>16</v>
      </c>
      <c r="B19" s="63" t="s">
        <v>43</v>
      </c>
      <c r="C19" s="53"/>
      <c r="D19" s="29"/>
      <c r="E19" s="33"/>
      <c r="F19" s="29"/>
      <c r="G19" s="29"/>
      <c r="H19" s="28"/>
      <c r="I19" s="29"/>
      <c r="J19" s="64"/>
      <c r="K19" s="64"/>
      <c r="L19" s="260"/>
      <c r="M19" s="443"/>
      <c r="N19" s="33"/>
      <c r="O19" s="28"/>
      <c r="P19" s="28"/>
      <c r="R19" s="440"/>
      <c r="S19" s="404"/>
    </row>
    <row r="20" spans="1:19" s="20" customFormat="1" ht="16.5" customHeight="1" x14ac:dyDescent="0.25">
      <c r="A20" s="51">
        <v>1412001</v>
      </c>
      <c r="B20" s="52" t="s">
        <v>44</v>
      </c>
      <c r="C20" s="53">
        <v>1000000</v>
      </c>
      <c r="D20" s="29">
        <v>490203</v>
      </c>
      <c r="E20" s="33">
        <f t="shared" si="0"/>
        <v>49.020299999999999</v>
      </c>
      <c r="F20" s="29">
        <v>1000000</v>
      </c>
      <c r="G20" s="29">
        <v>294584</v>
      </c>
      <c r="H20" s="28">
        <f t="shared" si="1"/>
        <v>29.458400000000001</v>
      </c>
      <c r="I20" s="29">
        <v>1000000</v>
      </c>
      <c r="J20" s="29">
        <v>739232</v>
      </c>
      <c r="K20" s="29">
        <f t="shared" ref="K20:K25" si="9">J20/I20*100</f>
        <v>73.923199999999994</v>
      </c>
      <c r="L20" s="33">
        <v>800000</v>
      </c>
      <c r="M20" s="443">
        <v>0</v>
      </c>
      <c r="N20" s="33">
        <f t="shared" si="2"/>
        <v>0</v>
      </c>
      <c r="O20" s="28">
        <f t="shared" si="3"/>
        <v>800000</v>
      </c>
      <c r="P20" s="28">
        <f>L20</f>
        <v>800000</v>
      </c>
      <c r="R20" s="440"/>
      <c r="S20" s="404"/>
    </row>
    <row r="21" spans="1:19" s="20" customFormat="1" ht="16.5" customHeight="1" x14ac:dyDescent="0.25">
      <c r="A21" s="51">
        <v>1412003</v>
      </c>
      <c r="B21" s="52" t="s">
        <v>45</v>
      </c>
      <c r="C21" s="53">
        <v>800000</v>
      </c>
      <c r="D21" s="29">
        <v>657125</v>
      </c>
      <c r="E21" s="33">
        <f t="shared" si="0"/>
        <v>82.140625</v>
      </c>
      <c r="F21" s="29">
        <v>800000</v>
      </c>
      <c r="G21" s="29">
        <v>276838.02</v>
      </c>
      <c r="H21" s="28">
        <f t="shared" si="1"/>
        <v>34.604752500000004</v>
      </c>
      <c r="I21" s="29">
        <v>600000</v>
      </c>
      <c r="J21" s="29">
        <v>715353</v>
      </c>
      <c r="K21" s="29">
        <f t="shared" si="9"/>
        <v>119.22550000000001</v>
      </c>
      <c r="L21" s="33">
        <v>800000</v>
      </c>
      <c r="M21" s="443">
        <v>209848</v>
      </c>
      <c r="N21" s="33">
        <f t="shared" si="2"/>
        <v>26.230999999999998</v>
      </c>
      <c r="O21" s="28">
        <f t="shared" si="3"/>
        <v>800000</v>
      </c>
      <c r="P21" s="28">
        <f t="shared" ref="P21:P24" si="10">L21</f>
        <v>800000</v>
      </c>
      <c r="R21" s="440"/>
      <c r="S21" s="404"/>
    </row>
    <row r="22" spans="1:19" s="22" customFormat="1" ht="16.5" customHeight="1" x14ac:dyDescent="0.25">
      <c r="A22" s="51">
        <v>1412004</v>
      </c>
      <c r="B22" s="52" t="s">
        <v>46</v>
      </c>
      <c r="C22" s="53">
        <v>4800</v>
      </c>
      <c r="D22" s="29">
        <v>8250</v>
      </c>
      <c r="E22" s="33">
        <f>D22/C22*100</f>
        <v>171.875</v>
      </c>
      <c r="F22" s="29">
        <v>20000</v>
      </c>
      <c r="G22" s="29">
        <v>1700</v>
      </c>
      <c r="H22" s="28">
        <f t="shared" si="1"/>
        <v>8.5</v>
      </c>
      <c r="I22" s="29">
        <f>[2]Rev_Just_22!F36</f>
        <v>20000</v>
      </c>
      <c r="J22" s="29">
        <v>21040</v>
      </c>
      <c r="K22" s="29">
        <f t="shared" si="9"/>
        <v>105.2</v>
      </c>
      <c r="L22" s="33">
        <v>20000</v>
      </c>
      <c r="M22" s="33">
        <v>14881.75</v>
      </c>
      <c r="N22" s="33">
        <f t="shared" si="2"/>
        <v>74.408749999999998</v>
      </c>
      <c r="O22" s="28">
        <f t="shared" si="3"/>
        <v>20000</v>
      </c>
      <c r="P22" s="28">
        <f t="shared" si="10"/>
        <v>20000</v>
      </c>
      <c r="R22" s="439"/>
      <c r="S22" s="403"/>
    </row>
    <row r="23" spans="1:19" s="20" customFormat="1" ht="16.5" customHeight="1" x14ac:dyDescent="0.25">
      <c r="A23" s="51">
        <v>1412007</v>
      </c>
      <c r="B23" s="52" t="s">
        <v>47</v>
      </c>
      <c r="C23" s="53">
        <v>162400</v>
      </c>
      <c r="D23" s="29">
        <v>113512.36</v>
      </c>
      <c r="E23" s="33">
        <f>D23/C23*100</f>
        <v>69.896773399014776</v>
      </c>
      <c r="F23" s="29">
        <v>359500</v>
      </c>
      <c r="G23" s="29">
        <v>181308.6</v>
      </c>
      <c r="H23" s="28">
        <f t="shared" si="1"/>
        <v>50.433546592489577</v>
      </c>
      <c r="I23" s="29">
        <v>371190</v>
      </c>
      <c r="J23" s="29">
        <v>65070</v>
      </c>
      <c r="K23" s="29">
        <f t="shared" si="9"/>
        <v>17.530105875697082</v>
      </c>
      <c r="L23" s="33">
        <v>357243</v>
      </c>
      <c r="M23" s="443">
        <v>20103</v>
      </c>
      <c r="N23" s="33">
        <f t="shared" si="2"/>
        <v>5.6272621157027567</v>
      </c>
      <c r="O23" s="28">
        <f t="shared" si="3"/>
        <v>357243</v>
      </c>
      <c r="P23" s="28">
        <f t="shared" si="10"/>
        <v>357243</v>
      </c>
      <c r="R23" s="440"/>
      <c r="S23" s="404"/>
    </row>
    <row r="24" spans="1:19" s="20" customFormat="1" ht="16.5" customHeight="1" thickBot="1" x14ac:dyDescent="0.3">
      <c r="A24" s="56">
        <v>1412009</v>
      </c>
      <c r="B24" s="57" t="s">
        <v>48</v>
      </c>
      <c r="C24" s="58">
        <v>14000</v>
      </c>
      <c r="D24" s="35">
        <v>19200</v>
      </c>
      <c r="E24" s="33">
        <f>D24/C24*100</f>
        <v>137.14285714285714</v>
      </c>
      <c r="F24" s="29">
        <v>143500</v>
      </c>
      <c r="G24" s="29">
        <v>6400</v>
      </c>
      <c r="H24" s="28">
        <f t="shared" si="1"/>
        <v>4.4599303135888499</v>
      </c>
      <c r="I24" s="29">
        <f>[2]Rev_Just_22!F38</f>
        <v>120000</v>
      </c>
      <c r="J24" s="29">
        <v>39431.660000000003</v>
      </c>
      <c r="K24" s="29">
        <f t="shared" si="9"/>
        <v>32.859716666666671</v>
      </c>
      <c r="L24" s="33">
        <v>70000</v>
      </c>
      <c r="M24" s="443">
        <v>0</v>
      </c>
      <c r="N24" s="33">
        <f t="shared" si="2"/>
        <v>0</v>
      </c>
      <c r="O24" s="28">
        <f t="shared" si="3"/>
        <v>70000</v>
      </c>
      <c r="P24" s="28">
        <f t="shared" si="10"/>
        <v>70000</v>
      </c>
      <c r="R24" s="440"/>
      <c r="S24" s="404"/>
    </row>
    <row r="25" spans="1:19" s="20" customFormat="1" ht="16.5" customHeight="1" thickBot="1" x14ac:dyDescent="0.3">
      <c r="A25" s="36"/>
      <c r="B25" s="37"/>
      <c r="C25" s="60">
        <f>SUM(C20:C24)</f>
        <v>1981200</v>
      </c>
      <c r="D25" s="39">
        <f>SUM(D20:D24)</f>
        <v>1288290.3600000001</v>
      </c>
      <c r="E25" s="39">
        <f t="shared" si="0"/>
        <v>65.025760145366448</v>
      </c>
      <c r="F25" s="39">
        <f>SUM(F20:F24)</f>
        <v>2323000</v>
      </c>
      <c r="G25" s="39">
        <f>SUM(G20:G24)</f>
        <v>760830.62</v>
      </c>
      <c r="H25" s="40">
        <f t="shared" si="1"/>
        <v>32.752071459319843</v>
      </c>
      <c r="I25" s="39">
        <f>SUM(I20:I24)</f>
        <v>2111190</v>
      </c>
      <c r="J25" s="39">
        <f>SUM(J20:J24)</f>
        <v>1580126.66</v>
      </c>
      <c r="K25" s="39">
        <f t="shared" si="9"/>
        <v>74.845308096381657</v>
      </c>
      <c r="L25" s="88">
        <f>SUM(L20:L24)</f>
        <v>2047243</v>
      </c>
      <c r="M25" s="88">
        <f>SUM(M20:M24)</f>
        <v>244832.75</v>
      </c>
      <c r="N25" s="39">
        <f t="shared" si="2"/>
        <v>11.959144566619596</v>
      </c>
      <c r="O25" s="39">
        <f t="shared" ref="O25:P25" si="11">SUM(O20:O24)</f>
        <v>2047243</v>
      </c>
      <c r="P25" s="39">
        <f t="shared" si="11"/>
        <v>2047243</v>
      </c>
      <c r="R25" s="440"/>
      <c r="S25" s="404"/>
    </row>
    <row r="26" spans="1:19" s="22" customFormat="1" ht="16.5" customHeight="1" x14ac:dyDescent="0.25">
      <c r="A26" s="65">
        <v>1415000</v>
      </c>
      <c r="B26" s="63" t="s">
        <v>49</v>
      </c>
      <c r="C26" s="66"/>
      <c r="D26" s="29"/>
      <c r="E26" s="67"/>
      <c r="F26" s="29"/>
      <c r="G26" s="29"/>
      <c r="H26" s="28"/>
      <c r="I26" s="68"/>
      <c r="J26" s="64"/>
      <c r="K26" s="64"/>
      <c r="L26" s="260"/>
      <c r="M26" s="33"/>
      <c r="N26" s="33"/>
      <c r="O26" s="28"/>
      <c r="P26" s="28"/>
      <c r="R26" s="439"/>
      <c r="S26" s="403"/>
    </row>
    <row r="27" spans="1:19" s="22" customFormat="1" ht="16.5" customHeight="1" x14ac:dyDescent="0.25">
      <c r="A27" s="51">
        <v>1415008</v>
      </c>
      <c r="B27" s="52" t="s">
        <v>50</v>
      </c>
      <c r="C27" s="66">
        <v>5000</v>
      </c>
      <c r="D27" s="29">
        <v>2957.35</v>
      </c>
      <c r="E27" s="66">
        <f>D27/C27*100</f>
        <v>59.146999999999991</v>
      </c>
      <c r="F27" s="29">
        <v>0</v>
      </c>
      <c r="G27" s="29">
        <v>0</v>
      </c>
      <c r="H27" s="28">
        <v>0</v>
      </c>
      <c r="I27" s="29">
        <f>[2]Rev_Just_22!F42</f>
        <v>6000</v>
      </c>
      <c r="J27" s="29">
        <v>0</v>
      </c>
      <c r="K27" s="29">
        <f>J27/I27*100</f>
        <v>0</v>
      </c>
      <c r="L27" s="33">
        <v>30000</v>
      </c>
      <c r="M27" s="33">
        <v>0</v>
      </c>
      <c r="N27" s="33">
        <f t="shared" si="2"/>
        <v>0</v>
      </c>
      <c r="O27" s="28">
        <f t="shared" si="3"/>
        <v>30000</v>
      </c>
      <c r="P27" s="28">
        <f>L27</f>
        <v>30000</v>
      </c>
      <c r="R27" s="439"/>
      <c r="S27" s="403"/>
    </row>
    <row r="28" spans="1:19" s="22" customFormat="1" ht="16.5" customHeight="1" x14ac:dyDescent="0.25">
      <c r="A28" s="51">
        <v>1415038</v>
      </c>
      <c r="B28" s="52" t="s">
        <v>51</v>
      </c>
      <c r="C28" s="66">
        <v>1500</v>
      </c>
      <c r="D28" s="29">
        <v>14467</v>
      </c>
      <c r="E28" s="66">
        <f>D28/C28*100</f>
        <v>964.46666666666658</v>
      </c>
      <c r="F28" s="29">
        <v>4000</v>
      </c>
      <c r="G28" s="29">
        <v>3320</v>
      </c>
      <c r="H28" s="28">
        <f t="shared" si="1"/>
        <v>83</v>
      </c>
      <c r="I28" s="29">
        <v>4000</v>
      </c>
      <c r="J28" s="29">
        <v>0</v>
      </c>
      <c r="K28" s="29">
        <f>J28/I28*100</f>
        <v>0</v>
      </c>
      <c r="L28" s="33">
        <v>1000</v>
      </c>
      <c r="M28" s="33">
        <v>0</v>
      </c>
      <c r="N28" s="33">
        <f t="shared" si="2"/>
        <v>0</v>
      </c>
      <c r="O28" s="28">
        <f t="shared" si="3"/>
        <v>1000</v>
      </c>
      <c r="P28" s="28">
        <f t="shared" ref="P28:P30" si="12">L28</f>
        <v>1000</v>
      </c>
      <c r="R28" s="439"/>
      <c r="S28" s="403"/>
    </row>
    <row r="29" spans="1:19" s="22" customFormat="1" ht="16.5" customHeight="1" x14ac:dyDescent="0.25">
      <c r="A29" s="51">
        <v>1415041</v>
      </c>
      <c r="B29" s="52" t="s">
        <v>52</v>
      </c>
      <c r="C29" s="66">
        <v>2500</v>
      </c>
      <c r="D29" s="29">
        <v>1000</v>
      </c>
      <c r="E29" s="66">
        <f t="shared" ref="E29:E30" si="13">D29/C29*100</f>
        <v>40</v>
      </c>
      <c r="F29" s="29">
        <v>2500</v>
      </c>
      <c r="G29" s="29">
        <v>900</v>
      </c>
      <c r="H29" s="28">
        <f>G29/F29*100</f>
        <v>36</v>
      </c>
      <c r="I29" s="29">
        <f>[2]Rev_Just_22!F48</f>
        <v>1460</v>
      </c>
      <c r="J29" s="29">
        <v>3120</v>
      </c>
      <c r="K29" s="29">
        <f>J29/I29*100</f>
        <v>213.69863013698631</v>
      </c>
      <c r="L29" s="33">
        <v>1000</v>
      </c>
      <c r="M29" s="33">
        <v>9647</v>
      </c>
      <c r="N29" s="33">
        <f t="shared" si="2"/>
        <v>964.7</v>
      </c>
      <c r="O29" s="28">
        <f t="shared" si="3"/>
        <v>1000</v>
      </c>
      <c r="P29" s="28">
        <f t="shared" si="12"/>
        <v>1000</v>
      </c>
      <c r="R29" s="439"/>
      <c r="S29" s="403"/>
    </row>
    <row r="30" spans="1:19" s="22" customFormat="1" ht="16.5" customHeight="1" thickBot="1" x14ac:dyDescent="0.3">
      <c r="A30" s="51">
        <v>1415052</v>
      </c>
      <c r="B30" s="57" t="s">
        <v>53</v>
      </c>
      <c r="C30" s="69">
        <v>8000</v>
      </c>
      <c r="D30" s="35">
        <v>5765</v>
      </c>
      <c r="E30" s="66">
        <f t="shared" si="13"/>
        <v>72.0625</v>
      </c>
      <c r="F30" s="29">
        <v>6000</v>
      </c>
      <c r="G30" s="29">
        <v>7460</v>
      </c>
      <c r="H30" s="28">
        <f>G30/F30*100</f>
        <v>124.33333333333334</v>
      </c>
      <c r="I30" s="29">
        <v>6000</v>
      </c>
      <c r="J30" s="29">
        <v>19782</v>
      </c>
      <c r="K30" s="29">
        <f>J30/I30*100</f>
        <v>329.7</v>
      </c>
      <c r="L30" s="33">
        <v>20000</v>
      </c>
      <c r="M30" s="33">
        <v>9110</v>
      </c>
      <c r="N30" s="33">
        <f t="shared" si="2"/>
        <v>45.550000000000004</v>
      </c>
      <c r="O30" s="28">
        <f t="shared" si="3"/>
        <v>20000</v>
      </c>
      <c r="P30" s="28">
        <f t="shared" si="12"/>
        <v>20000</v>
      </c>
      <c r="R30" s="439"/>
      <c r="S30" s="403"/>
    </row>
    <row r="31" spans="1:19" s="22" customFormat="1" ht="16.5" customHeight="1" thickBot="1" x14ac:dyDescent="0.3">
      <c r="A31" s="70"/>
      <c r="B31" s="57"/>
      <c r="C31" s="71">
        <f>SUM(C27:C30)</f>
        <v>17000</v>
      </c>
      <c r="D31" s="39">
        <f>SUM(D27:D30)</f>
        <v>24189.35</v>
      </c>
      <c r="E31" s="71">
        <f>D31/C31*100</f>
        <v>142.29029411764705</v>
      </c>
      <c r="F31" s="39">
        <f>SUM(F27:F30)</f>
        <v>12500</v>
      </c>
      <c r="G31" s="71">
        <f>SUM(G27:G30)</f>
        <v>11680</v>
      </c>
      <c r="H31" s="40">
        <f t="shared" si="1"/>
        <v>93.44</v>
      </c>
      <c r="I31" s="71">
        <f>SUM(I27:I30)</f>
        <v>17460</v>
      </c>
      <c r="J31" s="39">
        <f>SUM(J27:J30)</f>
        <v>22902</v>
      </c>
      <c r="K31" s="39">
        <f>J31/I31*100</f>
        <v>131.1683848797251</v>
      </c>
      <c r="L31" s="88">
        <f>SUM(L27:L30)</f>
        <v>52000</v>
      </c>
      <c r="M31" s="88">
        <f t="shared" ref="M31:P31" si="14">SUM(M27:M30)</f>
        <v>18757</v>
      </c>
      <c r="N31" s="39">
        <f t="shared" si="2"/>
        <v>36.071153846153848</v>
      </c>
      <c r="O31" s="88">
        <f t="shared" si="14"/>
        <v>52000</v>
      </c>
      <c r="P31" s="39">
        <f t="shared" si="14"/>
        <v>52000</v>
      </c>
      <c r="R31" s="439"/>
      <c r="S31" s="403"/>
    </row>
    <row r="32" spans="1:19" s="22" customFormat="1" ht="75" customHeight="1" thickBot="1" x14ac:dyDescent="0.3">
      <c r="A32" s="16" t="s">
        <v>2</v>
      </c>
      <c r="B32" s="18" t="s">
        <v>3</v>
      </c>
      <c r="C32" s="17" t="s">
        <v>7</v>
      </c>
      <c r="D32" s="19" t="s">
        <v>8</v>
      </c>
      <c r="E32" s="19" t="s">
        <v>9</v>
      </c>
      <c r="F32" s="16" t="s">
        <v>133</v>
      </c>
      <c r="G32" s="19" t="s">
        <v>26</v>
      </c>
      <c r="H32" s="19" t="s">
        <v>335</v>
      </c>
      <c r="I32" s="19" t="s">
        <v>12</v>
      </c>
      <c r="J32" s="256" t="s">
        <v>354</v>
      </c>
      <c r="K32" s="19" t="s">
        <v>355</v>
      </c>
      <c r="L32" s="793" t="s">
        <v>377</v>
      </c>
      <c r="M32" s="431" t="s">
        <v>396</v>
      </c>
      <c r="N32" s="794" t="s">
        <v>411</v>
      </c>
      <c r="O32" s="385" t="s">
        <v>381</v>
      </c>
      <c r="P32" s="310" t="s">
        <v>414</v>
      </c>
      <c r="R32" s="439"/>
      <c r="S32" s="403"/>
    </row>
    <row r="33" spans="1:19" s="22" customFormat="1" ht="23.25" customHeight="1" x14ac:dyDescent="0.25">
      <c r="A33" s="788">
        <v>1422000</v>
      </c>
      <c r="B33" s="785" t="s">
        <v>17</v>
      </c>
      <c r="C33" s="72"/>
      <c r="D33" s="73"/>
      <c r="E33" s="74"/>
      <c r="F33" s="75"/>
      <c r="G33" s="72"/>
      <c r="H33" s="790"/>
      <c r="I33" s="75"/>
      <c r="J33" s="795"/>
      <c r="K33" s="75"/>
      <c r="L33" s="72"/>
      <c r="M33" s="26"/>
      <c r="N33" s="795"/>
      <c r="O33" s="78"/>
      <c r="P33" s="78"/>
      <c r="R33" s="439"/>
      <c r="S33" s="403"/>
    </row>
    <row r="34" spans="1:19" s="22" customFormat="1" ht="23.25" customHeight="1" x14ac:dyDescent="0.25">
      <c r="A34" s="86">
        <v>1422003</v>
      </c>
      <c r="B34" s="786" t="s">
        <v>54</v>
      </c>
      <c r="C34" s="66">
        <v>1000</v>
      </c>
      <c r="D34" s="29">
        <v>850</v>
      </c>
      <c r="E34" s="66">
        <f>D34/C34*100</f>
        <v>85</v>
      </c>
      <c r="F34" s="29">
        <v>1250</v>
      </c>
      <c r="G34" s="66">
        <v>817</v>
      </c>
      <c r="H34" s="791">
        <f>G34/F34*100</f>
        <v>65.36</v>
      </c>
      <c r="I34" s="29">
        <v>1350</v>
      </c>
      <c r="J34" s="66">
        <v>0</v>
      </c>
      <c r="K34" s="29">
        <f t="shared" ref="K34:K63" si="15">J34/I34*100</f>
        <v>0</v>
      </c>
      <c r="L34" s="66">
        <v>1500</v>
      </c>
      <c r="M34" s="29">
        <v>0</v>
      </c>
      <c r="N34" s="66">
        <f t="shared" si="2"/>
        <v>0</v>
      </c>
      <c r="O34" s="28">
        <f t="shared" si="3"/>
        <v>1500</v>
      </c>
      <c r="P34" s="28">
        <f>L34</f>
        <v>1500</v>
      </c>
      <c r="R34" s="439"/>
      <c r="S34" s="403"/>
    </row>
    <row r="35" spans="1:19" s="22" customFormat="1" ht="23.25" customHeight="1" x14ac:dyDescent="0.25">
      <c r="A35" s="86">
        <v>1422005</v>
      </c>
      <c r="B35" s="786" t="s">
        <v>55</v>
      </c>
      <c r="C35" s="66">
        <v>6000</v>
      </c>
      <c r="D35" s="29">
        <v>4780</v>
      </c>
      <c r="E35" s="66">
        <f>D35/C35*100</f>
        <v>79.666666666666657</v>
      </c>
      <c r="F35" s="29">
        <v>6000</v>
      </c>
      <c r="G35" s="66">
        <v>3605</v>
      </c>
      <c r="H35" s="791">
        <f t="shared" ref="H35:H51" si="16">G35/F35*100</f>
        <v>60.083333333333336</v>
      </c>
      <c r="I35" s="29">
        <v>4000</v>
      </c>
      <c r="J35" s="66">
        <v>1000</v>
      </c>
      <c r="K35" s="29">
        <f t="shared" si="15"/>
        <v>25</v>
      </c>
      <c r="L35" s="66">
        <v>4000</v>
      </c>
      <c r="M35" s="29">
        <v>450</v>
      </c>
      <c r="N35" s="66">
        <f t="shared" si="2"/>
        <v>11.25</v>
      </c>
      <c r="O35" s="28">
        <f t="shared" si="3"/>
        <v>4000</v>
      </c>
      <c r="P35" s="28">
        <f t="shared" ref="P35:P40" si="17">L35</f>
        <v>4000</v>
      </c>
      <c r="R35" s="439"/>
      <c r="S35" s="403"/>
    </row>
    <row r="36" spans="1:19" s="22" customFormat="1" ht="23.25" customHeight="1" x14ac:dyDescent="0.25">
      <c r="A36" s="86">
        <v>1422009</v>
      </c>
      <c r="B36" s="786" t="s">
        <v>56</v>
      </c>
      <c r="C36" s="66">
        <v>1200</v>
      </c>
      <c r="D36" s="29">
        <v>1105</v>
      </c>
      <c r="E36" s="66">
        <f>D36/C36*100</f>
        <v>92.083333333333329</v>
      </c>
      <c r="F36" s="29">
        <v>1200</v>
      </c>
      <c r="G36" s="66">
        <v>1120</v>
      </c>
      <c r="H36" s="791">
        <f t="shared" si="16"/>
        <v>93.333333333333329</v>
      </c>
      <c r="I36" s="29">
        <v>1200</v>
      </c>
      <c r="J36" s="66">
        <v>1250</v>
      </c>
      <c r="K36" s="29">
        <f t="shared" si="15"/>
        <v>104.16666666666667</v>
      </c>
      <c r="L36" s="66">
        <v>1200</v>
      </c>
      <c r="M36" s="29">
        <v>1950</v>
      </c>
      <c r="N36" s="66">
        <f t="shared" si="2"/>
        <v>162.5</v>
      </c>
      <c r="O36" s="28">
        <f t="shared" si="3"/>
        <v>1200</v>
      </c>
      <c r="P36" s="28">
        <f t="shared" si="17"/>
        <v>1200</v>
      </c>
      <c r="R36" s="439"/>
      <c r="S36" s="403"/>
    </row>
    <row r="37" spans="1:19" s="22" customFormat="1" ht="23.25" customHeight="1" x14ac:dyDescent="0.25">
      <c r="A37" s="86">
        <v>1422011</v>
      </c>
      <c r="B37" s="786" t="s">
        <v>57</v>
      </c>
      <c r="C37" s="66">
        <v>15000</v>
      </c>
      <c r="D37" s="29">
        <v>13279</v>
      </c>
      <c r="E37" s="66">
        <f>D37/C37*100</f>
        <v>88.526666666666671</v>
      </c>
      <c r="F37" s="29">
        <v>15000</v>
      </c>
      <c r="G37" s="66">
        <v>9726</v>
      </c>
      <c r="H37" s="791">
        <f t="shared" si="16"/>
        <v>64.84</v>
      </c>
      <c r="I37" s="29">
        <v>15000</v>
      </c>
      <c r="J37" s="66">
        <v>14437</v>
      </c>
      <c r="K37" s="29">
        <f t="shared" si="15"/>
        <v>96.24666666666667</v>
      </c>
      <c r="L37" s="66">
        <v>30000</v>
      </c>
      <c r="M37" s="29">
        <v>4857</v>
      </c>
      <c r="N37" s="66">
        <f t="shared" si="2"/>
        <v>16.189999999999998</v>
      </c>
      <c r="O37" s="28">
        <f t="shared" si="3"/>
        <v>30000</v>
      </c>
      <c r="P37" s="28">
        <f t="shared" si="17"/>
        <v>30000</v>
      </c>
      <c r="R37" s="439"/>
      <c r="S37" s="403"/>
    </row>
    <row r="38" spans="1:19" s="22" customFormat="1" ht="23.25" customHeight="1" x14ac:dyDescent="0.25">
      <c r="A38" s="86">
        <v>1422013</v>
      </c>
      <c r="B38" s="786" t="s">
        <v>58</v>
      </c>
      <c r="C38" s="66">
        <v>1000</v>
      </c>
      <c r="D38" s="29">
        <v>790</v>
      </c>
      <c r="E38" s="66">
        <f>D38/C38*100</f>
        <v>79</v>
      </c>
      <c r="F38" s="29">
        <v>3000</v>
      </c>
      <c r="G38" s="66">
        <v>2630</v>
      </c>
      <c r="H38" s="791">
        <f t="shared" si="16"/>
        <v>87.666666666666671</v>
      </c>
      <c r="I38" s="29">
        <v>3500</v>
      </c>
      <c r="J38" s="66">
        <v>0</v>
      </c>
      <c r="K38" s="29">
        <f t="shared" si="15"/>
        <v>0</v>
      </c>
      <c r="L38" s="66">
        <v>4000</v>
      </c>
      <c r="M38" s="29">
        <v>0</v>
      </c>
      <c r="N38" s="66">
        <f t="shared" si="2"/>
        <v>0</v>
      </c>
      <c r="O38" s="28">
        <f t="shared" si="3"/>
        <v>4000</v>
      </c>
      <c r="P38" s="28">
        <f t="shared" si="17"/>
        <v>4000</v>
      </c>
      <c r="R38" s="439"/>
      <c r="S38" s="403"/>
    </row>
    <row r="39" spans="1:19" s="22" customFormat="1" ht="23.25" customHeight="1" x14ac:dyDescent="0.25">
      <c r="A39" s="86">
        <v>1422014</v>
      </c>
      <c r="B39" s="786" t="s">
        <v>59</v>
      </c>
      <c r="C39" s="66">
        <v>500</v>
      </c>
      <c r="D39" s="29">
        <v>314</v>
      </c>
      <c r="E39" s="66">
        <f t="shared" ref="E39:E41" si="18">D39/C39*100</f>
        <v>62.8</v>
      </c>
      <c r="F39" s="29">
        <v>500</v>
      </c>
      <c r="G39" s="66">
        <v>340</v>
      </c>
      <c r="H39" s="791">
        <f t="shared" si="16"/>
        <v>68</v>
      </c>
      <c r="I39" s="29">
        <v>500</v>
      </c>
      <c r="J39" s="66">
        <v>429</v>
      </c>
      <c r="K39" s="29">
        <f t="shared" si="15"/>
        <v>85.8</v>
      </c>
      <c r="L39" s="66">
        <v>500</v>
      </c>
      <c r="M39" s="29">
        <v>5000</v>
      </c>
      <c r="N39" s="66">
        <f t="shared" si="2"/>
        <v>1000</v>
      </c>
      <c r="O39" s="28">
        <f t="shared" si="3"/>
        <v>500</v>
      </c>
      <c r="P39" s="28">
        <f t="shared" si="17"/>
        <v>500</v>
      </c>
      <c r="R39" s="439"/>
      <c r="S39" s="403"/>
    </row>
    <row r="40" spans="1:19" s="22" customFormat="1" ht="23.25" customHeight="1" x14ac:dyDescent="0.25">
      <c r="A40" s="86">
        <v>1422016</v>
      </c>
      <c r="B40" s="786" t="s">
        <v>60</v>
      </c>
      <c r="C40" s="66">
        <v>800</v>
      </c>
      <c r="D40" s="29">
        <v>615</v>
      </c>
      <c r="E40" s="66">
        <f t="shared" si="18"/>
        <v>76.875</v>
      </c>
      <c r="F40" s="29">
        <v>800</v>
      </c>
      <c r="G40" s="66">
        <v>550</v>
      </c>
      <c r="H40" s="791">
        <f t="shared" si="16"/>
        <v>68.75</v>
      </c>
      <c r="I40" s="29">
        <v>800</v>
      </c>
      <c r="J40" s="66">
        <v>600</v>
      </c>
      <c r="K40" s="29">
        <f t="shared" si="15"/>
        <v>75</v>
      </c>
      <c r="L40" s="66">
        <v>800</v>
      </c>
      <c r="M40" s="29">
        <v>1500</v>
      </c>
      <c r="N40" s="66">
        <f t="shared" si="2"/>
        <v>187.5</v>
      </c>
      <c r="O40" s="28">
        <f t="shared" si="3"/>
        <v>800</v>
      </c>
      <c r="P40" s="28">
        <f t="shared" si="17"/>
        <v>800</v>
      </c>
      <c r="R40" s="439"/>
      <c r="S40" s="403"/>
    </row>
    <row r="41" spans="1:19" s="22" customFormat="1" ht="23.25" customHeight="1" x14ac:dyDescent="0.25">
      <c r="A41" s="86">
        <v>1422017</v>
      </c>
      <c r="B41" s="783" t="s">
        <v>61</v>
      </c>
      <c r="C41" s="66">
        <v>11250</v>
      </c>
      <c r="D41" s="66">
        <v>10000</v>
      </c>
      <c r="E41" s="66">
        <f t="shared" si="18"/>
        <v>88.888888888888886</v>
      </c>
      <c r="F41" s="66">
        <v>11250</v>
      </c>
      <c r="G41" s="66">
        <v>10300</v>
      </c>
      <c r="H41" s="784">
        <f t="shared" si="16"/>
        <v>91.555555555555557</v>
      </c>
      <c r="I41" s="29">
        <v>11250</v>
      </c>
      <c r="J41" s="66">
        <v>16532</v>
      </c>
      <c r="K41" s="29">
        <f t="shared" si="15"/>
        <v>146.95111111111112</v>
      </c>
      <c r="L41" s="66">
        <v>20000</v>
      </c>
      <c r="M41" s="29">
        <v>3260</v>
      </c>
      <c r="N41" s="66">
        <f t="shared" si="2"/>
        <v>16.3</v>
      </c>
      <c r="O41" s="28">
        <f t="shared" si="3"/>
        <v>20000</v>
      </c>
      <c r="P41" s="28">
        <f>L41</f>
        <v>20000</v>
      </c>
      <c r="R41" s="439"/>
      <c r="S41" s="403"/>
    </row>
    <row r="42" spans="1:19" s="22" customFormat="1" ht="23.25" customHeight="1" x14ac:dyDescent="0.25">
      <c r="A42" s="86">
        <v>1422018</v>
      </c>
      <c r="B42" s="786" t="s">
        <v>62</v>
      </c>
      <c r="C42" s="53">
        <v>5400</v>
      </c>
      <c r="D42" s="29">
        <v>4011</v>
      </c>
      <c r="E42" s="53">
        <f>D42/C42*100</f>
        <v>74.277777777777771</v>
      </c>
      <c r="F42" s="29">
        <v>5400</v>
      </c>
      <c r="G42" s="53">
        <v>4155</v>
      </c>
      <c r="H42" s="791">
        <f t="shared" si="16"/>
        <v>76.944444444444443</v>
      </c>
      <c r="I42" s="29">
        <v>5000</v>
      </c>
      <c r="J42" s="66">
        <v>4640</v>
      </c>
      <c r="K42" s="29">
        <f t="shared" si="15"/>
        <v>92.800000000000011</v>
      </c>
      <c r="L42" s="66">
        <v>5000</v>
      </c>
      <c r="M42" s="29">
        <v>4550</v>
      </c>
      <c r="N42" s="66">
        <f t="shared" si="2"/>
        <v>91</v>
      </c>
      <c r="O42" s="28">
        <f t="shared" si="3"/>
        <v>5000</v>
      </c>
      <c r="P42" s="28">
        <f t="shared" ref="P42:P72" si="19">L42</f>
        <v>5000</v>
      </c>
      <c r="R42" s="439"/>
      <c r="S42" s="403"/>
    </row>
    <row r="43" spans="1:19" s="22" customFormat="1" ht="23.25" customHeight="1" x14ac:dyDescent="0.25">
      <c r="A43" s="86">
        <v>1422020</v>
      </c>
      <c r="B43" s="786" t="s">
        <v>63</v>
      </c>
      <c r="C43" s="53">
        <v>8000</v>
      </c>
      <c r="D43" s="29">
        <v>7500</v>
      </c>
      <c r="E43" s="53">
        <f>D43/C43*100</f>
        <v>93.75</v>
      </c>
      <c r="F43" s="29">
        <v>8500</v>
      </c>
      <c r="G43" s="53">
        <v>6000</v>
      </c>
      <c r="H43" s="791">
        <f t="shared" si="16"/>
        <v>70.588235294117652</v>
      </c>
      <c r="I43" s="29">
        <v>6000</v>
      </c>
      <c r="J43" s="66">
        <v>1450</v>
      </c>
      <c r="K43" s="29">
        <f t="shared" si="15"/>
        <v>24.166666666666668</v>
      </c>
      <c r="L43" s="66">
        <v>3000</v>
      </c>
      <c r="M43" s="29">
        <v>800</v>
      </c>
      <c r="N43" s="66">
        <f t="shared" si="2"/>
        <v>26.666666666666668</v>
      </c>
      <c r="O43" s="28">
        <f t="shared" si="3"/>
        <v>3000</v>
      </c>
      <c r="P43" s="28">
        <f t="shared" si="19"/>
        <v>3000</v>
      </c>
      <c r="R43" s="439"/>
      <c r="S43" s="403"/>
    </row>
    <row r="44" spans="1:19" s="22" customFormat="1" ht="23.25" customHeight="1" x14ac:dyDescent="0.25">
      <c r="A44" s="86">
        <v>1422021</v>
      </c>
      <c r="B44" s="786" t="s">
        <v>64</v>
      </c>
      <c r="C44" s="53">
        <v>420000</v>
      </c>
      <c r="D44" s="29">
        <v>433844.36</v>
      </c>
      <c r="E44" s="53">
        <f>D44/C44*100</f>
        <v>103.29627619047619</v>
      </c>
      <c r="F44" s="101">
        <v>440000</v>
      </c>
      <c r="G44" s="53">
        <v>262247.76</v>
      </c>
      <c r="H44" s="791">
        <f t="shared" si="16"/>
        <v>59.601763636363636</v>
      </c>
      <c r="I44" s="29">
        <v>476100</v>
      </c>
      <c r="J44" s="66">
        <v>190832.78</v>
      </c>
      <c r="K44" s="29">
        <f t="shared" si="15"/>
        <v>40.082499474900231</v>
      </c>
      <c r="L44" s="66">
        <v>450000</v>
      </c>
      <c r="M44" s="29">
        <v>871919.24</v>
      </c>
      <c r="N44" s="66">
        <f t="shared" si="2"/>
        <v>193.75983111111111</v>
      </c>
      <c r="O44" s="28">
        <f t="shared" si="3"/>
        <v>450000</v>
      </c>
      <c r="P44" s="28">
        <f t="shared" si="19"/>
        <v>450000</v>
      </c>
      <c r="R44" s="439"/>
      <c r="S44" s="403"/>
    </row>
    <row r="45" spans="1:19" s="22" customFormat="1" ht="23.25" customHeight="1" x14ac:dyDescent="0.25">
      <c r="A45" s="86">
        <v>1422022</v>
      </c>
      <c r="B45" s="786" t="s">
        <v>65</v>
      </c>
      <c r="C45" s="53">
        <v>600</v>
      </c>
      <c r="D45" s="29">
        <v>150</v>
      </c>
      <c r="E45" s="53">
        <f>D45/C45*100</f>
        <v>25</v>
      </c>
      <c r="F45" s="29">
        <v>600</v>
      </c>
      <c r="G45" s="53">
        <v>530</v>
      </c>
      <c r="H45" s="791">
        <f t="shared" si="16"/>
        <v>88.333333333333329</v>
      </c>
      <c r="I45" s="29">
        <v>600</v>
      </c>
      <c r="J45" s="66">
        <v>0</v>
      </c>
      <c r="K45" s="29">
        <f t="shared" si="15"/>
        <v>0</v>
      </c>
      <c r="L45" s="66">
        <v>600</v>
      </c>
      <c r="M45" s="29">
        <v>0</v>
      </c>
      <c r="N45" s="66">
        <f t="shared" si="2"/>
        <v>0</v>
      </c>
      <c r="O45" s="28">
        <f t="shared" si="3"/>
        <v>600</v>
      </c>
      <c r="P45" s="28">
        <f t="shared" si="19"/>
        <v>600</v>
      </c>
      <c r="R45" s="439"/>
      <c r="S45" s="403"/>
    </row>
    <row r="46" spans="1:19" s="22" customFormat="1" ht="23.25" customHeight="1" x14ac:dyDescent="0.25">
      <c r="A46" s="86">
        <v>1422023</v>
      </c>
      <c r="B46" s="786" t="s">
        <v>66</v>
      </c>
      <c r="C46" s="53">
        <v>150</v>
      </c>
      <c r="D46" s="29">
        <v>90</v>
      </c>
      <c r="E46" s="53">
        <f>D46/C46*100</f>
        <v>60</v>
      </c>
      <c r="F46" s="29">
        <v>150</v>
      </c>
      <c r="G46" s="53">
        <v>110</v>
      </c>
      <c r="H46" s="791">
        <f t="shared" si="16"/>
        <v>73.333333333333329</v>
      </c>
      <c r="I46" s="29">
        <v>200</v>
      </c>
      <c r="J46" s="66">
        <v>1786</v>
      </c>
      <c r="K46" s="29">
        <f t="shared" si="15"/>
        <v>893</v>
      </c>
      <c r="L46" s="66">
        <v>300</v>
      </c>
      <c r="M46" s="29">
        <v>450</v>
      </c>
      <c r="N46" s="66">
        <f t="shared" si="2"/>
        <v>150</v>
      </c>
      <c r="O46" s="28">
        <f t="shared" si="3"/>
        <v>300</v>
      </c>
      <c r="P46" s="28">
        <f t="shared" si="19"/>
        <v>300</v>
      </c>
      <c r="R46" s="439"/>
      <c r="S46" s="403"/>
    </row>
    <row r="47" spans="1:19" s="22" customFormat="1" ht="23.25" customHeight="1" x14ac:dyDescent="0.25">
      <c r="A47" s="86">
        <v>1422024</v>
      </c>
      <c r="B47" s="786" t="s">
        <v>67</v>
      </c>
      <c r="C47" s="53">
        <v>3750</v>
      </c>
      <c r="D47" s="29">
        <v>2250</v>
      </c>
      <c r="E47" s="53">
        <f t="shared" ref="E47:E53" si="20">D47/C47*100</f>
        <v>60</v>
      </c>
      <c r="F47" s="29">
        <v>3050</v>
      </c>
      <c r="G47" s="53">
        <v>2350</v>
      </c>
      <c r="H47" s="791">
        <f>G47/F47*100</f>
        <v>77.049180327868854</v>
      </c>
      <c r="I47" s="29">
        <v>3000</v>
      </c>
      <c r="J47" s="66">
        <v>6857</v>
      </c>
      <c r="K47" s="29">
        <f t="shared" si="15"/>
        <v>228.56666666666666</v>
      </c>
      <c r="L47" s="66">
        <v>3000</v>
      </c>
      <c r="M47" s="29">
        <v>2107</v>
      </c>
      <c r="N47" s="66">
        <f t="shared" si="2"/>
        <v>70.233333333333334</v>
      </c>
      <c r="O47" s="28">
        <f t="shared" si="3"/>
        <v>3000</v>
      </c>
      <c r="P47" s="28">
        <f t="shared" si="19"/>
        <v>3000</v>
      </c>
      <c r="R47" s="439"/>
      <c r="S47" s="403"/>
    </row>
    <row r="48" spans="1:19" s="22" customFormat="1" ht="23.25" customHeight="1" x14ac:dyDescent="0.25">
      <c r="A48" s="86">
        <v>1422026</v>
      </c>
      <c r="B48" s="786" t="s">
        <v>68</v>
      </c>
      <c r="C48" s="53">
        <v>1500</v>
      </c>
      <c r="D48" s="29">
        <v>500</v>
      </c>
      <c r="E48" s="53">
        <f t="shared" si="20"/>
        <v>33.333333333333329</v>
      </c>
      <c r="F48" s="29">
        <v>1500</v>
      </c>
      <c r="G48" s="53">
        <v>750</v>
      </c>
      <c r="H48" s="791">
        <f t="shared" si="16"/>
        <v>50</v>
      </c>
      <c r="I48" s="29">
        <v>1500</v>
      </c>
      <c r="J48" s="66">
        <v>3012</v>
      </c>
      <c r="K48" s="29">
        <f t="shared" si="15"/>
        <v>200.8</v>
      </c>
      <c r="L48" s="66">
        <v>2000</v>
      </c>
      <c r="M48" s="29">
        <v>2515</v>
      </c>
      <c r="N48" s="66">
        <f t="shared" si="2"/>
        <v>125.75</v>
      </c>
      <c r="O48" s="28">
        <f t="shared" si="3"/>
        <v>2000</v>
      </c>
      <c r="P48" s="28">
        <f t="shared" si="19"/>
        <v>2000</v>
      </c>
      <c r="R48" s="439"/>
      <c r="S48" s="403"/>
    </row>
    <row r="49" spans="1:19" s="22" customFormat="1" ht="23.25" customHeight="1" x14ac:dyDescent="0.25">
      <c r="A49" s="86">
        <v>1422028</v>
      </c>
      <c r="B49" s="786" t="s">
        <v>69</v>
      </c>
      <c r="C49" s="53">
        <v>23000</v>
      </c>
      <c r="D49" s="29">
        <v>20000</v>
      </c>
      <c r="E49" s="53">
        <f t="shared" si="20"/>
        <v>86.956521739130437</v>
      </c>
      <c r="F49" s="29">
        <v>15000</v>
      </c>
      <c r="G49" s="53">
        <v>13000</v>
      </c>
      <c r="H49" s="791">
        <f t="shared" si="16"/>
        <v>86.666666666666671</v>
      </c>
      <c r="I49" s="29">
        <v>20000</v>
      </c>
      <c r="J49" s="66">
        <v>0</v>
      </c>
      <c r="K49" s="29">
        <f t="shared" si="15"/>
        <v>0</v>
      </c>
      <c r="L49" s="66">
        <v>20000</v>
      </c>
      <c r="M49" s="29">
        <v>0</v>
      </c>
      <c r="N49" s="66">
        <f t="shared" si="2"/>
        <v>0</v>
      </c>
      <c r="O49" s="28">
        <f t="shared" si="3"/>
        <v>20000</v>
      </c>
      <c r="P49" s="28">
        <f t="shared" si="19"/>
        <v>20000</v>
      </c>
      <c r="R49" s="439"/>
      <c r="S49" s="403"/>
    </row>
    <row r="50" spans="1:19" s="22" customFormat="1" ht="23.25" customHeight="1" x14ac:dyDescent="0.25">
      <c r="A50" s="86">
        <v>1422029</v>
      </c>
      <c r="B50" s="786" t="s">
        <v>70</v>
      </c>
      <c r="C50" s="53">
        <v>3000</v>
      </c>
      <c r="D50" s="29">
        <v>1900</v>
      </c>
      <c r="E50" s="53">
        <f t="shared" si="20"/>
        <v>63.333333333333329</v>
      </c>
      <c r="F50" s="29">
        <v>3000</v>
      </c>
      <c r="G50" s="53">
        <v>1400</v>
      </c>
      <c r="H50" s="791">
        <f t="shared" si="16"/>
        <v>46.666666666666664</v>
      </c>
      <c r="I50" s="29">
        <v>2000</v>
      </c>
      <c r="J50" s="66">
        <v>0</v>
      </c>
      <c r="K50" s="29">
        <f t="shared" si="15"/>
        <v>0</v>
      </c>
      <c r="L50" s="66">
        <v>2000</v>
      </c>
      <c r="M50" s="29">
        <v>0</v>
      </c>
      <c r="N50" s="66">
        <f t="shared" si="2"/>
        <v>0</v>
      </c>
      <c r="O50" s="28">
        <f t="shared" si="3"/>
        <v>2000</v>
      </c>
      <c r="P50" s="28">
        <f t="shared" si="19"/>
        <v>2000</v>
      </c>
      <c r="R50" s="439"/>
      <c r="S50" s="403"/>
    </row>
    <row r="51" spans="1:19" s="22" customFormat="1" ht="23.25" customHeight="1" x14ac:dyDescent="0.25">
      <c r="A51" s="86">
        <v>1422031</v>
      </c>
      <c r="B51" s="786" t="s">
        <v>71</v>
      </c>
      <c r="C51" s="53">
        <v>400</v>
      </c>
      <c r="D51" s="29">
        <v>50</v>
      </c>
      <c r="E51" s="53">
        <f t="shared" si="20"/>
        <v>12.5</v>
      </c>
      <c r="F51" s="29">
        <v>400</v>
      </c>
      <c r="G51" s="53">
        <v>80</v>
      </c>
      <c r="H51" s="791">
        <f t="shared" si="16"/>
        <v>20</v>
      </c>
      <c r="I51" s="29">
        <v>400</v>
      </c>
      <c r="J51" s="66">
        <v>0</v>
      </c>
      <c r="K51" s="29">
        <f t="shared" si="15"/>
        <v>0</v>
      </c>
      <c r="L51" s="66">
        <v>400</v>
      </c>
      <c r="M51" s="29">
        <v>0</v>
      </c>
      <c r="N51" s="66">
        <f t="shared" si="2"/>
        <v>0</v>
      </c>
      <c r="O51" s="28">
        <f t="shared" si="3"/>
        <v>400</v>
      </c>
      <c r="P51" s="28">
        <f t="shared" si="19"/>
        <v>400</v>
      </c>
      <c r="R51" s="439"/>
      <c r="S51" s="403"/>
    </row>
    <row r="52" spans="1:19" s="22" customFormat="1" ht="23.25" customHeight="1" x14ac:dyDescent="0.25">
      <c r="A52" s="86">
        <v>1422032</v>
      </c>
      <c r="B52" s="786" t="s">
        <v>72</v>
      </c>
      <c r="C52" s="53">
        <v>3000</v>
      </c>
      <c r="D52" s="29">
        <v>1957</v>
      </c>
      <c r="E52" s="53">
        <f t="shared" si="20"/>
        <v>65.233333333333334</v>
      </c>
      <c r="F52" s="29">
        <v>3000</v>
      </c>
      <c r="G52" s="53">
        <v>840</v>
      </c>
      <c r="H52" s="791">
        <f>G52/F52*100</f>
        <v>28.000000000000004</v>
      </c>
      <c r="I52" s="29">
        <v>3000</v>
      </c>
      <c r="J52" s="66">
        <v>0</v>
      </c>
      <c r="K52" s="29">
        <f t="shared" si="15"/>
        <v>0</v>
      </c>
      <c r="L52" s="66">
        <v>3000</v>
      </c>
      <c r="M52" s="29">
        <v>0</v>
      </c>
      <c r="N52" s="66">
        <f t="shared" si="2"/>
        <v>0</v>
      </c>
      <c r="O52" s="28">
        <f t="shared" si="3"/>
        <v>3000</v>
      </c>
      <c r="P52" s="28">
        <f t="shared" si="19"/>
        <v>3000</v>
      </c>
      <c r="R52" s="439"/>
      <c r="S52" s="403"/>
    </row>
    <row r="53" spans="1:19" s="22" customFormat="1" ht="23.25" customHeight="1" x14ac:dyDescent="0.25">
      <c r="A53" s="86">
        <v>1422033</v>
      </c>
      <c r="B53" s="786" t="s">
        <v>73</v>
      </c>
      <c r="C53" s="66">
        <v>9000</v>
      </c>
      <c r="D53" s="29">
        <v>10165</v>
      </c>
      <c r="E53" s="66">
        <f t="shared" si="20"/>
        <v>112.94444444444444</v>
      </c>
      <c r="F53" s="29">
        <v>10000</v>
      </c>
      <c r="G53" s="66">
        <v>2973</v>
      </c>
      <c r="H53" s="791">
        <f>G53/F53*100</f>
        <v>29.73</v>
      </c>
      <c r="I53" s="29">
        <v>8000</v>
      </c>
      <c r="J53" s="66">
        <v>9880</v>
      </c>
      <c r="K53" s="29">
        <f t="shared" si="15"/>
        <v>123.50000000000001</v>
      </c>
      <c r="L53" s="66">
        <v>8000</v>
      </c>
      <c r="M53" s="29">
        <v>4067</v>
      </c>
      <c r="N53" s="66">
        <f t="shared" si="2"/>
        <v>50.837500000000006</v>
      </c>
      <c r="O53" s="28">
        <f t="shared" si="3"/>
        <v>8000</v>
      </c>
      <c r="P53" s="28">
        <f t="shared" si="19"/>
        <v>8000</v>
      </c>
      <c r="R53" s="439"/>
      <c r="S53" s="403"/>
    </row>
    <row r="54" spans="1:19" s="22" customFormat="1" ht="23.25" customHeight="1" thickBot="1" x14ac:dyDescent="0.3">
      <c r="A54" s="789">
        <v>1422036</v>
      </c>
      <c r="B54" s="787" t="s">
        <v>74</v>
      </c>
      <c r="C54" s="58">
        <v>12000</v>
      </c>
      <c r="D54" s="35">
        <v>5000</v>
      </c>
      <c r="E54" s="58">
        <f>D54/C54*100</f>
        <v>41.666666666666671</v>
      </c>
      <c r="F54" s="35">
        <v>8000</v>
      </c>
      <c r="G54" s="69">
        <v>5200</v>
      </c>
      <c r="H54" s="792">
        <f>G54/F54*100</f>
        <v>65</v>
      </c>
      <c r="I54" s="35">
        <v>8000</v>
      </c>
      <c r="J54" s="69">
        <v>395</v>
      </c>
      <c r="K54" s="35">
        <f t="shared" si="15"/>
        <v>4.9375</v>
      </c>
      <c r="L54" s="69">
        <v>8000</v>
      </c>
      <c r="M54" s="35">
        <v>8970</v>
      </c>
      <c r="N54" s="69">
        <f t="shared" si="2"/>
        <v>112.12500000000001</v>
      </c>
      <c r="O54" s="76">
        <f t="shared" si="3"/>
        <v>8000</v>
      </c>
      <c r="P54" s="76">
        <f t="shared" si="19"/>
        <v>8000</v>
      </c>
      <c r="R54" s="439"/>
      <c r="S54" s="403"/>
    </row>
    <row r="55" spans="1:19" s="22" customFormat="1" ht="18" customHeight="1" x14ac:dyDescent="0.25">
      <c r="A55" s="798">
        <v>1422037</v>
      </c>
      <c r="B55" s="796" t="s">
        <v>75</v>
      </c>
      <c r="C55" s="77">
        <v>1500</v>
      </c>
      <c r="D55" s="26">
        <v>795</v>
      </c>
      <c r="E55" s="77">
        <f t="shared" ref="E55:E74" si="21">D55/C55*100</f>
        <v>53</v>
      </c>
      <c r="F55" s="26">
        <v>1500</v>
      </c>
      <c r="G55" s="795">
        <v>500</v>
      </c>
      <c r="H55" s="372">
        <f t="shared" ref="H55:H74" si="22">G55/F55*100</f>
        <v>33.333333333333329</v>
      </c>
      <c r="I55" s="27">
        <v>1500</v>
      </c>
      <c r="J55" s="26">
        <v>1270</v>
      </c>
      <c r="K55" s="795">
        <f t="shared" si="15"/>
        <v>84.666666666666671</v>
      </c>
      <c r="L55" s="26">
        <v>1500</v>
      </c>
      <c r="M55" s="795">
        <v>270</v>
      </c>
      <c r="N55" s="26">
        <f t="shared" si="2"/>
        <v>18</v>
      </c>
      <c r="O55" s="799">
        <f t="shared" si="3"/>
        <v>1500</v>
      </c>
      <c r="P55" s="78">
        <f t="shared" si="19"/>
        <v>1500</v>
      </c>
      <c r="R55" s="439"/>
      <c r="S55" s="403"/>
    </row>
    <row r="56" spans="1:19" s="22" customFormat="1" ht="18" customHeight="1" x14ac:dyDescent="0.25">
      <c r="A56" s="86">
        <v>1422038</v>
      </c>
      <c r="B56" s="786" t="s">
        <v>76</v>
      </c>
      <c r="C56" s="53">
        <v>5000</v>
      </c>
      <c r="D56" s="29">
        <v>4685</v>
      </c>
      <c r="E56" s="53">
        <f t="shared" si="21"/>
        <v>93.7</v>
      </c>
      <c r="F56" s="29">
        <v>5200</v>
      </c>
      <c r="G56" s="66">
        <v>4390</v>
      </c>
      <c r="H56" s="791">
        <f t="shared" si="22"/>
        <v>84.42307692307692</v>
      </c>
      <c r="I56" s="33">
        <v>5200</v>
      </c>
      <c r="J56" s="29">
        <v>8195.14</v>
      </c>
      <c r="K56" s="66">
        <f t="shared" si="15"/>
        <v>157.59884615384613</v>
      </c>
      <c r="L56" s="29">
        <v>5200</v>
      </c>
      <c r="M56" s="66">
        <v>38729</v>
      </c>
      <c r="N56" s="29">
        <f t="shared" si="2"/>
        <v>744.78846153846155</v>
      </c>
      <c r="O56" s="784">
        <f t="shared" si="3"/>
        <v>5200</v>
      </c>
      <c r="P56" s="28">
        <f t="shared" si="19"/>
        <v>5200</v>
      </c>
      <c r="R56" s="439"/>
      <c r="S56" s="403"/>
    </row>
    <row r="57" spans="1:19" s="22" customFormat="1" ht="18" customHeight="1" x14ac:dyDescent="0.25">
      <c r="A57" s="86">
        <v>1422040</v>
      </c>
      <c r="B57" s="786" t="s">
        <v>77</v>
      </c>
      <c r="C57" s="53">
        <v>6000</v>
      </c>
      <c r="D57" s="29">
        <v>350</v>
      </c>
      <c r="E57" s="53">
        <f t="shared" si="21"/>
        <v>5.833333333333333</v>
      </c>
      <c r="F57" s="29">
        <v>6000</v>
      </c>
      <c r="G57" s="66">
        <v>800</v>
      </c>
      <c r="H57" s="791">
        <f t="shared" si="22"/>
        <v>13.333333333333334</v>
      </c>
      <c r="I57" s="33">
        <v>5000</v>
      </c>
      <c r="J57" s="29">
        <v>290</v>
      </c>
      <c r="K57" s="66">
        <f t="shared" si="15"/>
        <v>5.8000000000000007</v>
      </c>
      <c r="L57" s="29">
        <v>5000</v>
      </c>
      <c r="M57" s="66">
        <v>0</v>
      </c>
      <c r="N57" s="29">
        <f t="shared" si="2"/>
        <v>0</v>
      </c>
      <c r="O57" s="784">
        <f t="shared" si="3"/>
        <v>5000</v>
      </c>
      <c r="P57" s="28">
        <f t="shared" si="19"/>
        <v>5000</v>
      </c>
      <c r="R57" s="439"/>
      <c r="S57" s="403"/>
    </row>
    <row r="58" spans="1:19" s="22" customFormat="1" ht="18" customHeight="1" x14ac:dyDescent="0.25">
      <c r="A58" s="86">
        <v>1422042</v>
      </c>
      <c r="B58" s="786" t="s">
        <v>78</v>
      </c>
      <c r="C58" s="53">
        <v>1000</v>
      </c>
      <c r="D58" s="29">
        <v>1145</v>
      </c>
      <c r="E58" s="53">
        <f t="shared" si="21"/>
        <v>114.5</v>
      </c>
      <c r="F58" s="29">
        <v>1200</v>
      </c>
      <c r="G58" s="66">
        <v>800</v>
      </c>
      <c r="H58" s="791">
        <f t="shared" si="22"/>
        <v>66.666666666666657</v>
      </c>
      <c r="I58" s="33">
        <v>1200</v>
      </c>
      <c r="J58" s="29">
        <v>1908</v>
      </c>
      <c r="K58" s="66">
        <f t="shared" si="15"/>
        <v>159</v>
      </c>
      <c r="L58" s="29">
        <v>1200</v>
      </c>
      <c r="M58" s="66">
        <v>300</v>
      </c>
      <c r="N58" s="29">
        <f t="shared" si="2"/>
        <v>25</v>
      </c>
      <c r="O58" s="784">
        <f t="shared" si="3"/>
        <v>1200</v>
      </c>
      <c r="P58" s="28">
        <f t="shared" si="19"/>
        <v>1200</v>
      </c>
      <c r="R58" s="439"/>
      <c r="S58" s="403"/>
    </row>
    <row r="59" spans="1:19" s="22" customFormat="1" ht="18" customHeight="1" x14ac:dyDescent="0.25">
      <c r="A59" s="86">
        <v>1422044</v>
      </c>
      <c r="B59" s="786" t="s">
        <v>79</v>
      </c>
      <c r="C59" s="53">
        <v>26000</v>
      </c>
      <c r="D59" s="29">
        <v>24000</v>
      </c>
      <c r="E59" s="53">
        <f t="shared" si="21"/>
        <v>92.307692307692307</v>
      </c>
      <c r="F59" s="29">
        <v>10000</v>
      </c>
      <c r="G59" s="66">
        <v>6500</v>
      </c>
      <c r="H59" s="791">
        <f t="shared" si="22"/>
        <v>65</v>
      </c>
      <c r="I59" s="33">
        <v>33000</v>
      </c>
      <c r="J59" s="29">
        <v>32762</v>
      </c>
      <c r="K59" s="66">
        <f t="shared" si="15"/>
        <v>99.278787878787881</v>
      </c>
      <c r="L59" s="29">
        <v>33000</v>
      </c>
      <c r="M59" s="66">
        <v>36616</v>
      </c>
      <c r="N59" s="29">
        <f t="shared" si="2"/>
        <v>110.95757575757577</v>
      </c>
      <c r="O59" s="784">
        <f t="shared" si="3"/>
        <v>33000</v>
      </c>
      <c r="P59" s="28">
        <f t="shared" si="19"/>
        <v>33000</v>
      </c>
      <c r="R59" s="439"/>
      <c r="S59" s="403"/>
    </row>
    <row r="60" spans="1:19" s="22" customFormat="1" ht="18" customHeight="1" x14ac:dyDescent="0.25">
      <c r="A60" s="86">
        <v>1422045</v>
      </c>
      <c r="B60" s="786" t="s">
        <v>80</v>
      </c>
      <c r="C60" s="53">
        <v>900</v>
      </c>
      <c r="D60" s="29">
        <v>700</v>
      </c>
      <c r="E60" s="53">
        <f t="shared" si="21"/>
        <v>77.777777777777786</v>
      </c>
      <c r="F60" s="29">
        <v>900</v>
      </c>
      <c r="G60" s="66">
        <v>620</v>
      </c>
      <c r="H60" s="791">
        <f t="shared" si="22"/>
        <v>68.888888888888886</v>
      </c>
      <c r="I60" s="33">
        <v>900</v>
      </c>
      <c r="J60" s="29">
        <v>500</v>
      </c>
      <c r="K60" s="66">
        <f t="shared" si="15"/>
        <v>55.555555555555557</v>
      </c>
      <c r="L60" s="29">
        <v>900</v>
      </c>
      <c r="M60" s="66">
        <v>0</v>
      </c>
      <c r="N60" s="29">
        <f t="shared" si="2"/>
        <v>0</v>
      </c>
      <c r="O60" s="784">
        <f t="shared" si="3"/>
        <v>900</v>
      </c>
      <c r="P60" s="28">
        <f t="shared" si="19"/>
        <v>900</v>
      </c>
      <c r="R60" s="439"/>
      <c r="S60" s="403"/>
    </row>
    <row r="61" spans="1:19" s="22" customFormat="1" ht="18" customHeight="1" x14ac:dyDescent="0.25">
      <c r="A61" s="86">
        <v>1422046</v>
      </c>
      <c r="B61" s="786" t="s">
        <v>81</v>
      </c>
      <c r="C61" s="53">
        <v>1000</v>
      </c>
      <c r="D61" s="29">
        <v>500</v>
      </c>
      <c r="E61" s="53">
        <f t="shared" si="21"/>
        <v>50</v>
      </c>
      <c r="F61" s="29">
        <v>1000</v>
      </c>
      <c r="G61" s="66">
        <v>650</v>
      </c>
      <c r="H61" s="791">
        <f t="shared" si="22"/>
        <v>65</v>
      </c>
      <c r="I61" s="33">
        <v>1000</v>
      </c>
      <c r="J61" s="29">
        <v>0</v>
      </c>
      <c r="K61" s="66">
        <f t="shared" si="15"/>
        <v>0</v>
      </c>
      <c r="L61" s="29">
        <v>1200</v>
      </c>
      <c r="M61" s="66">
        <v>0</v>
      </c>
      <c r="N61" s="29">
        <f t="shared" si="2"/>
        <v>0</v>
      </c>
      <c r="O61" s="784">
        <f t="shared" si="3"/>
        <v>1200</v>
      </c>
      <c r="P61" s="28">
        <f t="shared" si="19"/>
        <v>1200</v>
      </c>
      <c r="R61" s="439"/>
      <c r="S61" s="403"/>
    </row>
    <row r="62" spans="1:19" s="22" customFormat="1" ht="18" customHeight="1" x14ac:dyDescent="0.25">
      <c r="A62" s="86">
        <v>1422047</v>
      </c>
      <c r="B62" s="786" t="s">
        <v>82</v>
      </c>
      <c r="C62" s="53">
        <v>500</v>
      </c>
      <c r="D62" s="29">
        <v>450</v>
      </c>
      <c r="E62" s="53">
        <f t="shared" si="21"/>
        <v>90</v>
      </c>
      <c r="F62" s="29">
        <v>600</v>
      </c>
      <c r="G62" s="66">
        <v>500</v>
      </c>
      <c r="H62" s="791">
        <f t="shared" si="22"/>
        <v>83.333333333333343</v>
      </c>
      <c r="I62" s="33">
        <v>600</v>
      </c>
      <c r="J62" s="29">
        <v>0</v>
      </c>
      <c r="K62" s="66">
        <f t="shared" si="15"/>
        <v>0</v>
      </c>
      <c r="L62" s="29">
        <v>600</v>
      </c>
      <c r="M62" s="66">
        <v>0</v>
      </c>
      <c r="N62" s="29">
        <f t="shared" si="2"/>
        <v>0</v>
      </c>
      <c r="O62" s="784">
        <f t="shared" si="3"/>
        <v>600</v>
      </c>
      <c r="P62" s="28">
        <f t="shared" si="19"/>
        <v>600</v>
      </c>
      <c r="R62" s="439"/>
      <c r="S62" s="403"/>
    </row>
    <row r="63" spans="1:19" s="22" customFormat="1" ht="18" customHeight="1" x14ac:dyDescent="0.25">
      <c r="A63" s="86">
        <v>1422051</v>
      </c>
      <c r="B63" s="786" t="s">
        <v>83</v>
      </c>
      <c r="C63" s="53">
        <v>1000</v>
      </c>
      <c r="D63" s="29">
        <v>600</v>
      </c>
      <c r="E63" s="53">
        <f t="shared" si="21"/>
        <v>60</v>
      </c>
      <c r="F63" s="29">
        <v>1000</v>
      </c>
      <c r="G63" s="66">
        <v>700</v>
      </c>
      <c r="H63" s="791">
        <f t="shared" si="22"/>
        <v>70</v>
      </c>
      <c r="I63" s="33">
        <v>1000</v>
      </c>
      <c r="J63" s="29">
        <v>600</v>
      </c>
      <c r="K63" s="66">
        <f t="shared" si="15"/>
        <v>60</v>
      </c>
      <c r="L63" s="29">
        <v>1000</v>
      </c>
      <c r="M63" s="66">
        <v>990</v>
      </c>
      <c r="N63" s="29">
        <f t="shared" si="2"/>
        <v>99</v>
      </c>
      <c r="O63" s="784">
        <f t="shared" si="3"/>
        <v>1000</v>
      </c>
      <c r="P63" s="28">
        <f t="shared" si="19"/>
        <v>1000</v>
      </c>
      <c r="R63" s="439"/>
      <c r="S63" s="403"/>
    </row>
    <row r="64" spans="1:19" s="22" customFormat="1" ht="18" customHeight="1" x14ac:dyDescent="0.25">
      <c r="A64" s="86">
        <v>1422053</v>
      </c>
      <c r="B64" s="786" t="s">
        <v>84</v>
      </c>
      <c r="C64" s="53">
        <v>1000</v>
      </c>
      <c r="D64" s="29">
        <v>680</v>
      </c>
      <c r="E64" s="53">
        <f t="shared" si="21"/>
        <v>68</v>
      </c>
      <c r="F64" s="29">
        <v>1000</v>
      </c>
      <c r="G64" s="66">
        <v>675</v>
      </c>
      <c r="H64" s="791">
        <f t="shared" si="22"/>
        <v>67.5</v>
      </c>
      <c r="I64" s="33">
        <v>1000</v>
      </c>
      <c r="J64" s="29">
        <v>0</v>
      </c>
      <c r="K64" s="66">
        <f t="shared" ref="K64:K68" si="23">J64/I64*100</f>
        <v>0</v>
      </c>
      <c r="L64" s="29">
        <v>1000</v>
      </c>
      <c r="M64" s="66">
        <v>0</v>
      </c>
      <c r="N64" s="29">
        <f t="shared" si="2"/>
        <v>0</v>
      </c>
      <c r="O64" s="784">
        <f t="shared" si="3"/>
        <v>1000</v>
      </c>
      <c r="P64" s="28">
        <f t="shared" si="19"/>
        <v>1000</v>
      </c>
      <c r="R64" s="439"/>
      <c r="S64" s="403"/>
    </row>
    <row r="65" spans="1:19" s="22" customFormat="1" ht="18" customHeight="1" x14ac:dyDescent="0.25">
      <c r="A65" s="86">
        <v>1422054</v>
      </c>
      <c r="B65" s="786" t="s">
        <v>85</v>
      </c>
      <c r="C65" s="53">
        <v>750</v>
      </c>
      <c r="D65" s="29">
        <v>600</v>
      </c>
      <c r="E65" s="53">
        <f t="shared" si="21"/>
        <v>80</v>
      </c>
      <c r="F65" s="29">
        <v>750</v>
      </c>
      <c r="G65" s="66">
        <v>525</v>
      </c>
      <c r="H65" s="791">
        <f t="shared" si="22"/>
        <v>70</v>
      </c>
      <c r="I65" s="33">
        <v>700</v>
      </c>
      <c r="J65" s="29">
        <v>0</v>
      </c>
      <c r="K65" s="66">
        <f t="shared" si="23"/>
        <v>0</v>
      </c>
      <c r="L65" s="29">
        <v>700</v>
      </c>
      <c r="M65" s="66">
        <v>235</v>
      </c>
      <c r="N65" s="29">
        <f t="shared" si="2"/>
        <v>33.571428571428569</v>
      </c>
      <c r="O65" s="784">
        <f t="shared" si="3"/>
        <v>700</v>
      </c>
      <c r="P65" s="28">
        <f t="shared" si="19"/>
        <v>700</v>
      </c>
      <c r="R65" s="439"/>
      <c r="S65" s="403"/>
    </row>
    <row r="66" spans="1:19" s="22" customFormat="1" ht="18" customHeight="1" x14ac:dyDescent="0.25">
      <c r="A66" s="86">
        <v>1422055</v>
      </c>
      <c r="B66" s="786" t="s">
        <v>86</v>
      </c>
      <c r="C66" s="53">
        <v>1200</v>
      </c>
      <c r="D66" s="29">
        <v>792</v>
      </c>
      <c r="E66" s="53">
        <f t="shared" si="21"/>
        <v>66</v>
      </c>
      <c r="F66" s="29">
        <v>1200</v>
      </c>
      <c r="G66" s="66">
        <v>280</v>
      </c>
      <c r="H66" s="791">
        <f t="shared" si="22"/>
        <v>23.333333333333332</v>
      </c>
      <c r="I66" s="33">
        <v>1200</v>
      </c>
      <c r="J66" s="29">
        <v>150</v>
      </c>
      <c r="K66" s="66">
        <f t="shared" si="23"/>
        <v>12.5</v>
      </c>
      <c r="L66" s="29">
        <v>1200</v>
      </c>
      <c r="M66" s="66">
        <v>500</v>
      </c>
      <c r="N66" s="29">
        <f t="shared" si="2"/>
        <v>41.666666666666671</v>
      </c>
      <c r="O66" s="784">
        <f t="shared" si="3"/>
        <v>1200</v>
      </c>
      <c r="P66" s="28">
        <f t="shared" si="19"/>
        <v>1200</v>
      </c>
      <c r="R66" s="439"/>
      <c r="S66" s="403"/>
    </row>
    <row r="67" spans="1:19" s="22" customFormat="1" ht="18" customHeight="1" x14ac:dyDescent="0.25">
      <c r="A67" s="86">
        <v>1422059</v>
      </c>
      <c r="B67" s="786" t="s">
        <v>87</v>
      </c>
      <c r="C67" s="53">
        <v>29000</v>
      </c>
      <c r="D67" s="29">
        <v>25869</v>
      </c>
      <c r="E67" s="53">
        <f t="shared" si="21"/>
        <v>89.203448275862073</v>
      </c>
      <c r="F67" s="29">
        <v>3000</v>
      </c>
      <c r="G67" s="66">
        <v>1104</v>
      </c>
      <c r="H67" s="791">
        <f t="shared" si="22"/>
        <v>36.799999999999997</v>
      </c>
      <c r="I67" s="33">
        <v>3000</v>
      </c>
      <c r="J67" s="29">
        <v>7725</v>
      </c>
      <c r="K67" s="66">
        <f t="shared" si="23"/>
        <v>257.5</v>
      </c>
      <c r="L67" s="29">
        <v>3000</v>
      </c>
      <c r="M67" s="66">
        <v>3975</v>
      </c>
      <c r="N67" s="29">
        <f t="shared" si="2"/>
        <v>132.5</v>
      </c>
      <c r="O67" s="784">
        <f t="shared" si="3"/>
        <v>3000</v>
      </c>
      <c r="P67" s="28">
        <f t="shared" si="19"/>
        <v>3000</v>
      </c>
      <c r="R67" s="439"/>
      <c r="S67" s="403"/>
    </row>
    <row r="68" spans="1:19" s="22" customFormat="1" ht="18" customHeight="1" x14ac:dyDescent="0.25">
      <c r="A68" s="86">
        <v>1422061</v>
      </c>
      <c r="B68" s="786" t="s">
        <v>88</v>
      </c>
      <c r="C68" s="53">
        <v>1000</v>
      </c>
      <c r="D68" s="29">
        <v>950</v>
      </c>
      <c r="E68" s="53">
        <f t="shared" si="21"/>
        <v>95</v>
      </c>
      <c r="F68" s="29">
        <v>1000</v>
      </c>
      <c r="G68" s="66">
        <v>850</v>
      </c>
      <c r="H68" s="791">
        <f t="shared" si="22"/>
        <v>85</v>
      </c>
      <c r="I68" s="33">
        <v>1000</v>
      </c>
      <c r="J68" s="29">
        <v>0</v>
      </c>
      <c r="K68" s="66">
        <f t="shared" si="23"/>
        <v>0</v>
      </c>
      <c r="L68" s="29">
        <v>2000</v>
      </c>
      <c r="M68" s="66">
        <v>0</v>
      </c>
      <c r="N68" s="29">
        <f t="shared" si="2"/>
        <v>0</v>
      </c>
      <c r="O68" s="784">
        <f t="shared" si="3"/>
        <v>2000</v>
      </c>
      <c r="P68" s="28">
        <f t="shared" si="19"/>
        <v>2000</v>
      </c>
      <c r="R68" s="439"/>
      <c r="S68" s="403"/>
    </row>
    <row r="69" spans="1:19" s="22" customFormat="1" ht="18" customHeight="1" x14ac:dyDescent="0.25">
      <c r="A69" s="86">
        <v>1422063</v>
      </c>
      <c r="B69" s="786" t="s">
        <v>89</v>
      </c>
      <c r="C69" s="53">
        <v>500</v>
      </c>
      <c r="D69" s="29">
        <v>350</v>
      </c>
      <c r="E69" s="53">
        <f t="shared" si="21"/>
        <v>70</v>
      </c>
      <c r="F69" s="29">
        <v>500</v>
      </c>
      <c r="G69" s="66">
        <v>385</v>
      </c>
      <c r="H69" s="791">
        <f t="shared" si="22"/>
        <v>77</v>
      </c>
      <c r="I69" s="33">
        <v>500</v>
      </c>
      <c r="J69" s="29">
        <v>0</v>
      </c>
      <c r="K69" s="66">
        <f t="shared" ref="K69:K75" si="24">J69/I69*100</f>
        <v>0</v>
      </c>
      <c r="L69" s="29">
        <v>500</v>
      </c>
      <c r="M69" s="66">
        <v>0</v>
      </c>
      <c r="N69" s="29">
        <f t="shared" si="2"/>
        <v>0</v>
      </c>
      <c r="O69" s="784">
        <f t="shared" si="3"/>
        <v>500</v>
      </c>
      <c r="P69" s="28">
        <f t="shared" si="19"/>
        <v>500</v>
      </c>
      <c r="R69" s="439"/>
      <c r="S69" s="403"/>
    </row>
    <row r="70" spans="1:19" s="22" customFormat="1" ht="18" customHeight="1" x14ac:dyDescent="0.25">
      <c r="A70" s="86">
        <v>1422067</v>
      </c>
      <c r="B70" s="786" t="s">
        <v>90</v>
      </c>
      <c r="C70" s="53">
        <v>8000</v>
      </c>
      <c r="D70" s="29">
        <v>4828</v>
      </c>
      <c r="E70" s="53">
        <f t="shared" si="21"/>
        <v>60.35</v>
      </c>
      <c r="F70" s="29">
        <v>2000</v>
      </c>
      <c r="G70" s="66">
        <v>1586</v>
      </c>
      <c r="H70" s="791">
        <f t="shared" si="22"/>
        <v>79.3</v>
      </c>
      <c r="I70" s="33">
        <v>2000</v>
      </c>
      <c r="J70" s="29">
        <v>960</v>
      </c>
      <c r="K70" s="66">
        <f t="shared" si="24"/>
        <v>48</v>
      </c>
      <c r="L70" s="29">
        <v>4000</v>
      </c>
      <c r="M70" s="66">
        <v>2240</v>
      </c>
      <c r="N70" s="29">
        <f t="shared" ref="N70:N109" si="25">M70/L70*100</f>
        <v>56.000000000000007</v>
      </c>
      <c r="O70" s="784">
        <f t="shared" ref="O70:O113" si="26">L70</f>
        <v>4000</v>
      </c>
      <c r="P70" s="28">
        <f t="shared" si="19"/>
        <v>4000</v>
      </c>
      <c r="R70" s="439"/>
      <c r="S70" s="403"/>
    </row>
    <row r="71" spans="1:19" s="22" customFormat="1" ht="18" customHeight="1" x14ac:dyDescent="0.25">
      <c r="A71" s="86">
        <v>1422073</v>
      </c>
      <c r="B71" s="786" t="s">
        <v>91</v>
      </c>
      <c r="C71" s="53">
        <v>800</v>
      </c>
      <c r="D71" s="29">
        <v>600</v>
      </c>
      <c r="E71" s="53">
        <f t="shared" si="21"/>
        <v>75</v>
      </c>
      <c r="F71" s="29">
        <v>800</v>
      </c>
      <c r="G71" s="66">
        <v>650</v>
      </c>
      <c r="H71" s="791">
        <f t="shared" si="22"/>
        <v>81.25</v>
      </c>
      <c r="I71" s="33">
        <v>800</v>
      </c>
      <c r="J71" s="29">
        <v>0</v>
      </c>
      <c r="K71" s="66">
        <f t="shared" si="24"/>
        <v>0</v>
      </c>
      <c r="L71" s="29">
        <v>800</v>
      </c>
      <c r="M71" s="66">
        <v>0</v>
      </c>
      <c r="N71" s="29">
        <f t="shared" si="25"/>
        <v>0</v>
      </c>
      <c r="O71" s="784">
        <f t="shared" si="26"/>
        <v>800</v>
      </c>
      <c r="P71" s="28">
        <f t="shared" si="19"/>
        <v>800</v>
      </c>
      <c r="R71" s="439"/>
      <c r="S71" s="403"/>
    </row>
    <row r="72" spans="1:19" s="22" customFormat="1" ht="18" customHeight="1" x14ac:dyDescent="0.25">
      <c r="A72" s="86">
        <v>1422079</v>
      </c>
      <c r="B72" s="786" t="s">
        <v>92</v>
      </c>
      <c r="C72" s="53">
        <v>90000</v>
      </c>
      <c r="D72" s="29">
        <v>80000</v>
      </c>
      <c r="E72" s="53">
        <f t="shared" si="21"/>
        <v>88.888888888888886</v>
      </c>
      <c r="F72" s="29">
        <v>80000</v>
      </c>
      <c r="G72" s="66">
        <v>40000</v>
      </c>
      <c r="H72" s="791">
        <f t="shared" si="22"/>
        <v>50</v>
      </c>
      <c r="I72" s="33">
        <v>50000</v>
      </c>
      <c r="J72" s="29">
        <v>0</v>
      </c>
      <c r="K72" s="66">
        <f t="shared" si="24"/>
        <v>0</v>
      </c>
      <c r="L72" s="29">
        <v>66800</v>
      </c>
      <c r="M72" s="66">
        <v>0</v>
      </c>
      <c r="N72" s="29">
        <f t="shared" si="25"/>
        <v>0</v>
      </c>
      <c r="O72" s="784">
        <f t="shared" si="26"/>
        <v>66800</v>
      </c>
      <c r="P72" s="28">
        <f t="shared" si="19"/>
        <v>66800</v>
      </c>
      <c r="R72" s="439"/>
      <c r="S72" s="403"/>
    </row>
    <row r="73" spans="1:19" s="22" customFormat="1" ht="18" customHeight="1" x14ac:dyDescent="0.25">
      <c r="A73" s="86">
        <v>1422081</v>
      </c>
      <c r="B73" s="786" t="s">
        <v>93</v>
      </c>
      <c r="C73" s="66">
        <v>30000</v>
      </c>
      <c r="D73" s="66">
        <v>25000</v>
      </c>
      <c r="E73" s="66">
        <f t="shared" si="21"/>
        <v>83.333333333333343</v>
      </c>
      <c r="F73" s="66">
        <v>40000</v>
      </c>
      <c r="G73" s="66">
        <v>30000</v>
      </c>
      <c r="H73" s="784">
        <f>G73/F73*100</f>
        <v>75</v>
      </c>
      <c r="I73" s="66">
        <v>40000</v>
      </c>
      <c r="J73" s="29">
        <v>0</v>
      </c>
      <c r="K73" s="66">
        <f t="shared" si="24"/>
        <v>0</v>
      </c>
      <c r="L73" s="29">
        <v>50000</v>
      </c>
      <c r="M73" s="66">
        <v>0</v>
      </c>
      <c r="N73" s="29">
        <f t="shared" si="25"/>
        <v>0</v>
      </c>
      <c r="O73" s="784">
        <f t="shared" si="26"/>
        <v>50000</v>
      </c>
      <c r="P73" s="28">
        <f>L73</f>
        <v>50000</v>
      </c>
      <c r="R73" s="439"/>
      <c r="S73" s="403"/>
    </row>
    <row r="74" spans="1:19" s="22" customFormat="1" ht="18" customHeight="1" x14ac:dyDescent="0.25">
      <c r="A74" s="86">
        <v>1422083</v>
      </c>
      <c r="B74" s="786" t="s">
        <v>94</v>
      </c>
      <c r="C74" s="66">
        <v>1200</v>
      </c>
      <c r="D74" s="29">
        <v>800</v>
      </c>
      <c r="E74" s="66">
        <f t="shared" si="21"/>
        <v>66.666666666666657</v>
      </c>
      <c r="F74" s="29">
        <v>1200</v>
      </c>
      <c r="G74" s="66">
        <v>1000</v>
      </c>
      <c r="H74" s="28">
        <f t="shared" si="22"/>
        <v>83.333333333333343</v>
      </c>
      <c r="I74" s="66">
        <v>1200</v>
      </c>
      <c r="J74" s="29">
        <v>0</v>
      </c>
      <c r="K74" s="66">
        <f t="shared" si="24"/>
        <v>0</v>
      </c>
      <c r="L74" s="29">
        <v>1200</v>
      </c>
      <c r="M74" s="66">
        <v>0</v>
      </c>
      <c r="N74" s="29">
        <f t="shared" si="25"/>
        <v>0</v>
      </c>
      <c r="O74" s="784">
        <f t="shared" si="26"/>
        <v>1200</v>
      </c>
      <c r="P74" s="28">
        <f t="shared" ref="P74:P85" si="27">L74</f>
        <v>1200</v>
      </c>
      <c r="R74" s="439"/>
      <c r="S74" s="403"/>
    </row>
    <row r="75" spans="1:19" s="22" customFormat="1" ht="18" customHeight="1" x14ac:dyDescent="0.25">
      <c r="A75" s="86">
        <v>1422114</v>
      </c>
      <c r="B75" s="786" t="s">
        <v>95</v>
      </c>
      <c r="C75" s="53">
        <v>100</v>
      </c>
      <c r="D75" s="29">
        <v>25</v>
      </c>
      <c r="E75" s="53">
        <f>D75/C75*100</f>
        <v>25</v>
      </c>
      <c r="F75" s="29">
        <v>100</v>
      </c>
      <c r="G75" s="66">
        <v>52</v>
      </c>
      <c r="H75" s="28">
        <f>G75/F75*100</f>
        <v>52</v>
      </c>
      <c r="I75" s="66">
        <v>100</v>
      </c>
      <c r="J75" s="29">
        <v>88</v>
      </c>
      <c r="K75" s="66">
        <f t="shared" si="24"/>
        <v>88</v>
      </c>
      <c r="L75" s="29">
        <v>100</v>
      </c>
      <c r="M75" s="66">
        <v>0</v>
      </c>
      <c r="N75" s="29">
        <f t="shared" si="25"/>
        <v>0</v>
      </c>
      <c r="O75" s="784">
        <f t="shared" si="26"/>
        <v>100</v>
      </c>
      <c r="P75" s="28">
        <f t="shared" si="27"/>
        <v>100</v>
      </c>
      <c r="R75" s="439"/>
      <c r="S75" s="403"/>
    </row>
    <row r="76" spans="1:19" s="22" customFormat="1" ht="18" customHeight="1" x14ac:dyDescent="0.25">
      <c r="A76" s="86">
        <v>1422115</v>
      </c>
      <c r="B76" s="786" t="s">
        <v>96</v>
      </c>
      <c r="C76" s="53">
        <v>1000</v>
      </c>
      <c r="D76" s="29">
        <v>920</v>
      </c>
      <c r="E76" s="53">
        <f>D76/C76*100</f>
        <v>92</v>
      </c>
      <c r="F76" s="29">
        <v>1100</v>
      </c>
      <c r="G76" s="66">
        <v>890</v>
      </c>
      <c r="H76" s="28">
        <f>G76/F76*100</f>
        <v>80.909090909090907</v>
      </c>
      <c r="I76" s="66">
        <v>1200</v>
      </c>
      <c r="J76" s="29">
        <v>3750</v>
      </c>
      <c r="K76" s="66">
        <f t="shared" ref="K76:K82" si="28">J76/I76*100</f>
        <v>312.5</v>
      </c>
      <c r="L76" s="29">
        <v>1500</v>
      </c>
      <c r="M76" s="66">
        <v>1095</v>
      </c>
      <c r="N76" s="29">
        <f t="shared" si="25"/>
        <v>73</v>
      </c>
      <c r="O76" s="784">
        <f t="shared" si="26"/>
        <v>1500</v>
      </c>
      <c r="P76" s="28">
        <f t="shared" si="27"/>
        <v>1500</v>
      </c>
      <c r="R76" s="439"/>
      <c r="S76" s="403"/>
    </row>
    <row r="77" spans="1:19" s="22" customFormat="1" ht="18" customHeight="1" x14ac:dyDescent="0.25">
      <c r="A77" s="86">
        <v>1422120</v>
      </c>
      <c r="B77" s="786" t="s">
        <v>97</v>
      </c>
      <c r="C77" s="53">
        <v>200</v>
      </c>
      <c r="D77" s="29">
        <v>120</v>
      </c>
      <c r="E77" s="53">
        <f t="shared" ref="E77:E82" si="29">D77/C77*100</f>
        <v>60</v>
      </c>
      <c r="F77" s="29">
        <v>150</v>
      </c>
      <c r="G77" s="66">
        <v>75</v>
      </c>
      <c r="H77" s="28">
        <f t="shared" ref="H77:H86" si="30">G77/F77*100</f>
        <v>50</v>
      </c>
      <c r="I77" s="66">
        <v>150</v>
      </c>
      <c r="J77" s="29">
        <v>1600</v>
      </c>
      <c r="K77" s="66">
        <f t="shared" si="28"/>
        <v>1066.6666666666665</v>
      </c>
      <c r="L77" s="29">
        <v>150</v>
      </c>
      <c r="M77" s="66">
        <v>2875</v>
      </c>
      <c r="N77" s="29">
        <f t="shared" si="25"/>
        <v>1916.6666666666667</v>
      </c>
      <c r="O77" s="784">
        <f t="shared" si="26"/>
        <v>150</v>
      </c>
      <c r="P77" s="28">
        <f t="shared" si="27"/>
        <v>150</v>
      </c>
      <c r="R77" s="439"/>
      <c r="S77" s="403"/>
    </row>
    <row r="78" spans="1:19" s="22" customFormat="1" ht="18" customHeight="1" x14ac:dyDescent="0.25">
      <c r="A78" s="86">
        <v>1422123</v>
      </c>
      <c r="B78" s="786" t="s">
        <v>98</v>
      </c>
      <c r="C78" s="53">
        <v>1000</v>
      </c>
      <c r="D78" s="29">
        <v>700</v>
      </c>
      <c r="E78" s="53">
        <f t="shared" si="29"/>
        <v>70</v>
      </c>
      <c r="F78" s="29">
        <v>1000</v>
      </c>
      <c r="G78" s="66">
        <v>520</v>
      </c>
      <c r="H78" s="28">
        <f t="shared" si="30"/>
        <v>52</v>
      </c>
      <c r="I78" s="66">
        <v>1000</v>
      </c>
      <c r="J78" s="29">
        <v>0</v>
      </c>
      <c r="K78" s="66">
        <f t="shared" si="28"/>
        <v>0</v>
      </c>
      <c r="L78" s="29">
        <v>1000</v>
      </c>
      <c r="M78" s="66">
        <v>0</v>
      </c>
      <c r="N78" s="29">
        <f t="shared" si="25"/>
        <v>0</v>
      </c>
      <c r="O78" s="784">
        <f t="shared" si="26"/>
        <v>1000</v>
      </c>
      <c r="P78" s="28">
        <f t="shared" si="27"/>
        <v>1000</v>
      </c>
      <c r="R78" s="439"/>
      <c r="S78" s="403"/>
    </row>
    <row r="79" spans="1:19" s="22" customFormat="1" ht="18" customHeight="1" x14ac:dyDescent="0.25">
      <c r="A79" s="86">
        <v>1422126</v>
      </c>
      <c r="B79" s="786" t="s">
        <v>99</v>
      </c>
      <c r="C79" s="53">
        <v>1000</v>
      </c>
      <c r="D79" s="29">
        <v>800</v>
      </c>
      <c r="E79" s="53">
        <f t="shared" si="29"/>
        <v>80</v>
      </c>
      <c r="F79" s="29">
        <v>1000</v>
      </c>
      <c r="G79" s="66">
        <v>650</v>
      </c>
      <c r="H79" s="28">
        <f t="shared" si="30"/>
        <v>65</v>
      </c>
      <c r="I79" s="66">
        <v>1000</v>
      </c>
      <c r="J79" s="29">
        <v>0</v>
      </c>
      <c r="K79" s="66">
        <f t="shared" si="28"/>
        <v>0</v>
      </c>
      <c r="L79" s="29">
        <v>1000</v>
      </c>
      <c r="M79" s="66">
        <v>0</v>
      </c>
      <c r="N79" s="29">
        <f t="shared" si="25"/>
        <v>0</v>
      </c>
      <c r="O79" s="784">
        <f t="shared" si="26"/>
        <v>1000</v>
      </c>
      <c r="P79" s="28">
        <f t="shared" si="27"/>
        <v>1000</v>
      </c>
      <c r="R79" s="439"/>
      <c r="S79" s="403"/>
    </row>
    <row r="80" spans="1:19" s="22" customFormat="1" ht="18" customHeight="1" x14ac:dyDescent="0.25">
      <c r="A80" s="86">
        <v>1422127</v>
      </c>
      <c r="B80" s="786" t="s">
        <v>100</v>
      </c>
      <c r="C80" s="53">
        <v>800</v>
      </c>
      <c r="D80" s="29">
        <v>500</v>
      </c>
      <c r="E80" s="53">
        <f t="shared" si="29"/>
        <v>62.5</v>
      </c>
      <c r="F80" s="29">
        <v>800</v>
      </c>
      <c r="G80" s="66">
        <v>350</v>
      </c>
      <c r="H80" s="28">
        <f t="shared" si="30"/>
        <v>43.75</v>
      </c>
      <c r="I80" s="66">
        <v>800</v>
      </c>
      <c r="J80" s="29">
        <v>0</v>
      </c>
      <c r="K80" s="66">
        <f t="shared" si="28"/>
        <v>0</v>
      </c>
      <c r="L80" s="29">
        <v>1000</v>
      </c>
      <c r="M80" s="66">
        <v>330</v>
      </c>
      <c r="N80" s="29">
        <f t="shared" si="25"/>
        <v>33</v>
      </c>
      <c r="O80" s="784">
        <f t="shared" si="26"/>
        <v>1000</v>
      </c>
      <c r="P80" s="28">
        <f t="shared" si="27"/>
        <v>1000</v>
      </c>
      <c r="R80" s="439"/>
      <c r="S80" s="403"/>
    </row>
    <row r="81" spans="1:19" s="22" customFormat="1" ht="18" customHeight="1" x14ac:dyDescent="0.25">
      <c r="A81" s="86">
        <v>1422128</v>
      </c>
      <c r="B81" s="786" t="s">
        <v>101</v>
      </c>
      <c r="C81" s="53">
        <v>2000</v>
      </c>
      <c r="D81" s="29">
        <v>1200</v>
      </c>
      <c r="E81" s="53">
        <f t="shared" si="29"/>
        <v>60</v>
      </c>
      <c r="F81" s="29">
        <v>1500</v>
      </c>
      <c r="G81" s="66">
        <v>900</v>
      </c>
      <c r="H81" s="28">
        <f t="shared" si="30"/>
        <v>60</v>
      </c>
      <c r="I81" s="66">
        <v>1500</v>
      </c>
      <c r="J81" s="29">
        <v>0</v>
      </c>
      <c r="K81" s="66">
        <f t="shared" si="28"/>
        <v>0</v>
      </c>
      <c r="L81" s="29">
        <v>1500</v>
      </c>
      <c r="M81" s="66">
        <v>0</v>
      </c>
      <c r="N81" s="29">
        <f t="shared" si="25"/>
        <v>0</v>
      </c>
      <c r="O81" s="784">
        <f t="shared" si="26"/>
        <v>1500</v>
      </c>
      <c r="P81" s="28">
        <f t="shared" si="27"/>
        <v>1500</v>
      </c>
      <c r="R81" s="439"/>
      <c r="S81" s="403"/>
    </row>
    <row r="82" spans="1:19" s="22" customFormat="1" ht="18" customHeight="1" x14ac:dyDescent="0.25">
      <c r="A82" s="86">
        <v>1422130</v>
      </c>
      <c r="B82" s="786" t="s">
        <v>102</v>
      </c>
      <c r="C82" s="53">
        <v>1000</v>
      </c>
      <c r="D82" s="29">
        <v>500</v>
      </c>
      <c r="E82" s="53">
        <f t="shared" si="29"/>
        <v>50</v>
      </c>
      <c r="F82" s="29">
        <v>800</v>
      </c>
      <c r="G82" s="66">
        <v>400</v>
      </c>
      <c r="H82" s="28">
        <f t="shared" si="30"/>
        <v>50</v>
      </c>
      <c r="I82" s="66">
        <v>800</v>
      </c>
      <c r="J82" s="29">
        <v>0</v>
      </c>
      <c r="K82" s="66">
        <f t="shared" si="28"/>
        <v>0</v>
      </c>
      <c r="L82" s="29">
        <v>1000</v>
      </c>
      <c r="M82" s="66">
        <v>0</v>
      </c>
      <c r="N82" s="29">
        <f t="shared" si="25"/>
        <v>0</v>
      </c>
      <c r="O82" s="784">
        <f t="shared" si="26"/>
        <v>1000</v>
      </c>
      <c r="P82" s="28">
        <f t="shared" si="27"/>
        <v>1000</v>
      </c>
      <c r="R82" s="439"/>
      <c r="S82" s="403"/>
    </row>
    <row r="83" spans="1:19" s="22" customFormat="1" ht="18" customHeight="1" x14ac:dyDescent="0.25">
      <c r="A83" s="86">
        <v>1422141</v>
      </c>
      <c r="B83" s="786" t="s">
        <v>103</v>
      </c>
      <c r="C83" s="53">
        <v>150</v>
      </c>
      <c r="D83" s="29">
        <v>60</v>
      </c>
      <c r="E83" s="53">
        <f>D83/C83*100</f>
        <v>40</v>
      </c>
      <c r="F83" s="29">
        <v>100</v>
      </c>
      <c r="G83" s="66">
        <v>75</v>
      </c>
      <c r="H83" s="28">
        <f t="shared" si="30"/>
        <v>75</v>
      </c>
      <c r="I83" s="66">
        <v>100</v>
      </c>
      <c r="J83" s="29">
        <v>100</v>
      </c>
      <c r="K83" s="66">
        <f>J83/I83*100</f>
        <v>100</v>
      </c>
      <c r="L83" s="29">
        <v>200</v>
      </c>
      <c r="M83" s="66">
        <v>0</v>
      </c>
      <c r="N83" s="29">
        <f t="shared" si="25"/>
        <v>0</v>
      </c>
      <c r="O83" s="784">
        <f t="shared" si="26"/>
        <v>200</v>
      </c>
      <c r="P83" s="28">
        <f t="shared" si="27"/>
        <v>200</v>
      </c>
      <c r="R83" s="439"/>
      <c r="S83" s="403"/>
    </row>
    <row r="84" spans="1:19" s="22" customFormat="1" ht="18" customHeight="1" x14ac:dyDescent="0.25">
      <c r="A84" s="86">
        <v>1422143</v>
      </c>
      <c r="B84" s="786" t="s">
        <v>104</v>
      </c>
      <c r="C84" s="53">
        <v>5000</v>
      </c>
      <c r="D84" s="29">
        <v>4500</v>
      </c>
      <c r="E84" s="53">
        <f>D84/C84*100</f>
        <v>90</v>
      </c>
      <c r="F84" s="29">
        <v>4000</v>
      </c>
      <c r="G84" s="66">
        <v>2500</v>
      </c>
      <c r="H84" s="28">
        <f t="shared" si="30"/>
        <v>62.5</v>
      </c>
      <c r="I84" s="66">
        <v>5000</v>
      </c>
      <c r="J84" s="29">
        <v>1500</v>
      </c>
      <c r="K84" s="66">
        <f>J84/I84*100</f>
        <v>30</v>
      </c>
      <c r="L84" s="29">
        <v>5000</v>
      </c>
      <c r="M84" s="66">
        <v>0</v>
      </c>
      <c r="N84" s="29">
        <f t="shared" si="25"/>
        <v>0</v>
      </c>
      <c r="O84" s="784">
        <f t="shared" si="26"/>
        <v>5000</v>
      </c>
      <c r="P84" s="28">
        <f t="shared" si="27"/>
        <v>5000</v>
      </c>
      <c r="R84" s="439"/>
      <c r="S84" s="403"/>
    </row>
    <row r="85" spans="1:19" s="22" customFormat="1" ht="18" customHeight="1" thickBot="1" x14ac:dyDescent="0.3">
      <c r="A85" s="86">
        <v>1422148</v>
      </c>
      <c r="B85" s="787" t="s">
        <v>105</v>
      </c>
      <c r="C85" s="53">
        <v>1600</v>
      </c>
      <c r="D85" s="29">
        <v>1000</v>
      </c>
      <c r="E85" s="53">
        <f>D85/C85*100</f>
        <v>62.5</v>
      </c>
      <c r="F85" s="29">
        <v>1200</v>
      </c>
      <c r="G85" s="66">
        <v>800</v>
      </c>
      <c r="H85" s="28">
        <f t="shared" si="30"/>
        <v>66.666666666666657</v>
      </c>
      <c r="I85" s="66">
        <v>1200</v>
      </c>
      <c r="J85" s="35">
        <v>605</v>
      </c>
      <c r="K85" s="66">
        <f>J85/I85*100</f>
        <v>50.416666666666664</v>
      </c>
      <c r="L85" s="35">
        <v>1200</v>
      </c>
      <c r="M85" s="66">
        <v>0</v>
      </c>
      <c r="N85" s="35">
        <f t="shared" si="25"/>
        <v>0</v>
      </c>
      <c r="O85" s="784">
        <f t="shared" si="26"/>
        <v>1200</v>
      </c>
      <c r="P85" s="76">
        <f t="shared" si="27"/>
        <v>1200</v>
      </c>
      <c r="R85" s="439"/>
      <c r="S85" s="403"/>
    </row>
    <row r="86" spans="1:19" s="20" customFormat="1" ht="18" customHeight="1" thickBot="1" x14ac:dyDescent="0.3">
      <c r="A86" s="789"/>
      <c r="B86" s="797"/>
      <c r="C86" s="71">
        <f>SUM(C34:C85)</f>
        <v>746750</v>
      </c>
      <c r="D86" s="39">
        <f>SUM(D34:D85)</f>
        <v>703169.36</v>
      </c>
      <c r="E86" s="71">
        <f>D86/C86*100</f>
        <v>94.163958486776025</v>
      </c>
      <c r="F86" s="39">
        <f>SUM(F34:F85)</f>
        <v>708200</v>
      </c>
      <c r="G86" s="60">
        <f>SUM(G34:G85)</f>
        <v>428450.76</v>
      </c>
      <c r="H86" s="40">
        <f t="shared" si="30"/>
        <v>60.498554080768145</v>
      </c>
      <c r="I86" s="60">
        <f>SUM(I34:I85)</f>
        <v>735050</v>
      </c>
      <c r="J86" s="39">
        <f>SUM(J34:J85)</f>
        <v>315103.92</v>
      </c>
      <c r="K86" s="60">
        <f>J86/I86*100</f>
        <v>42.86836541731855</v>
      </c>
      <c r="L86" s="88">
        <f>SUM(L34:L85)</f>
        <v>761750</v>
      </c>
      <c r="M86" s="88">
        <f>SUM(M34:M85)</f>
        <v>1000550.24</v>
      </c>
      <c r="N86" s="39">
        <f t="shared" si="25"/>
        <v>131.34889924515917</v>
      </c>
      <c r="O86" s="39">
        <f>SUM(O34:O85)</f>
        <v>761750</v>
      </c>
      <c r="P86" s="39">
        <f>SUM(P34:P85)</f>
        <v>761750</v>
      </c>
      <c r="R86" s="440"/>
      <c r="S86" s="404"/>
    </row>
    <row r="87" spans="1:19" s="805" customFormat="1" ht="18" customHeight="1" x14ac:dyDescent="0.25">
      <c r="A87" s="808">
        <v>14230</v>
      </c>
      <c r="B87" s="800" t="s">
        <v>18</v>
      </c>
      <c r="C87" s="801"/>
      <c r="D87" s="802"/>
      <c r="E87" s="802"/>
      <c r="F87" s="803"/>
      <c r="G87" s="803"/>
      <c r="H87" s="804"/>
      <c r="I87" s="803"/>
      <c r="J87" s="803"/>
      <c r="K87" s="803"/>
      <c r="L87" s="809"/>
      <c r="M87" s="810"/>
      <c r="N87" s="810"/>
      <c r="O87" s="811"/>
      <c r="P87" s="811"/>
      <c r="R87" s="806"/>
      <c r="S87" s="807"/>
    </row>
    <row r="88" spans="1:19" s="22" customFormat="1" ht="19.5" customHeight="1" x14ac:dyDescent="0.25">
      <c r="A88" s="51">
        <v>1423001</v>
      </c>
      <c r="B88" s="52" t="s">
        <v>106</v>
      </c>
      <c r="C88" s="53">
        <v>106000</v>
      </c>
      <c r="D88" s="29">
        <v>101500</v>
      </c>
      <c r="E88" s="29">
        <f>D88/C88*100</f>
        <v>95.754716981132077</v>
      </c>
      <c r="F88" s="29">
        <v>76500</v>
      </c>
      <c r="G88" s="29">
        <v>119000</v>
      </c>
      <c r="H88" s="28">
        <f>G88/F88*100</f>
        <v>155.55555555555557</v>
      </c>
      <c r="I88" s="29">
        <v>76000</v>
      </c>
      <c r="J88" s="29">
        <v>79523.5</v>
      </c>
      <c r="K88" s="29">
        <f>J88/I88*100</f>
        <v>104.63618421052632</v>
      </c>
      <c r="L88" s="33">
        <v>140000</v>
      </c>
      <c r="M88" s="33">
        <v>26656</v>
      </c>
      <c r="N88" s="33">
        <f t="shared" si="25"/>
        <v>19.040000000000003</v>
      </c>
      <c r="O88" s="28">
        <f t="shared" si="26"/>
        <v>140000</v>
      </c>
      <c r="P88" s="28">
        <f>L88</f>
        <v>140000</v>
      </c>
      <c r="R88" s="439"/>
      <c r="S88" s="403"/>
    </row>
    <row r="89" spans="1:19" s="22" customFormat="1" ht="19.5" customHeight="1" x14ac:dyDescent="0.25">
      <c r="A89" s="51">
        <v>1423005</v>
      </c>
      <c r="B89" s="52" t="s">
        <v>107</v>
      </c>
      <c r="C89" s="53">
        <v>3300</v>
      </c>
      <c r="D89" s="29">
        <v>2000</v>
      </c>
      <c r="E89" s="29">
        <f t="shared" ref="E89:E106" si="31">D89/C89*100</f>
        <v>60.606060606060609</v>
      </c>
      <c r="F89" s="29">
        <v>3300</v>
      </c>
      <c r="G89" s="29">
        <v>1500</v>
      </c>
      <c r="H89" s="28">
        <f t="shared" ref="H89:H106" si="32">G89/F89*100</f>
        <v>45.454545454545453</v>
      </c>
      <c r="I89" s="29">
        <v>3300</v>
      </c>
      <c r="J89" s="29">
        <v>0</v>
      </c>
      <c r="K89" s="29">
        <f t="shared" ref="K89:K106" si="33">J89/I89*100</f>
        <v>0</v>
      </c>
      <c r="L89" s="33">
        <v>3300</v>
      </c>
      <c r="M89" s="33">
        <v>0</v>
      </c>
      <c r="N89" s="33">
        <f t="shared" si="25"/>
        <v>0</v>
      </c>
      <c r="O89" s="28">
        <f t="shared" si="26"/>
        <v>3300</v>
      </c>
      <c r="P89" s="28">
        <f t="shared" ref="P89:P104" si="34">L89</f>
        <v>3300</v>
      </c>
      <c r="R89" s="439"/>
      <c r="S89" s="403"/>
    </row>
    <row r="90" spans="1:19" s="22" customFormat="1" ht="19.5" customHeight="1" x14ac:dyDescent="0.25">
      <c r="A90" s="51">
        <v>1423006</v>
      </c>
      <c r="B90" s="52" t="s">
        <v>108</v>
      </c>
      <c r="C90" s="53">
        <v>5000</v>
      </c>
      <c r="D90" s="29">
        <v>4000</v>
      </c>
      <c r="E90" s="29">
        <f t="shared" si="31"/>
        <v>80</v>
      </c>
      <c r="F90" s="29">
        <v>5000</v>
      </c>
      <c r="G90" s="29">
        <v>3500</v>
      </c>
      <c r="H90" s="28">
        <f t="shared" si="32"/>
        <v>70</v>
      </c>
      <c r="I90" s="29">
        <v>5000</v>
      </c>
      <c r="J90" s="29">
        <v>500</v>
      </c>
      <c r="K90" s="29">
        <f t="shared" si="33"/>
        <v>10</v>
      </c>
      <c r="L90" s="33">
        <v>5000</v>
      </c>
      <c r="M90" s="33">
        <v>0</v>
      </c>
      <c r="N90" s="33">
        <f t="shared" si="25"/>
        <v>0</v>
      </c>
      <c r="O90" s="28">
        <f t="shared" si="26"/>
        <v>5000</v>
      </c>
      <c r="P90" s="28">
        <f t="shared" si="34"/>
        <v>5000</v>
      </c>
      <c r="R90" s="439"/>
      <c r="S90" s="403"/>
    </row>
    <row r="91" spans="1:19" s="22" customFormat="1" ht="19.5" customHeight="1" x14ac:dyDescent="0.25">
      <c r="A91" s="51">
        <v>1423007</v>
      </c>
      <c r="B91" s="52" t="s">
        <v>109</v>
      </c>
      <c r="C91" s="53">
        <v>1800</v>
      </c>
      <c r="D91" s="29">
        <v>950</v>
      </c>
      <c r="E91" s="29">
        <f t="shared" si="31"/>
        <v>52.777777777777779</v>
      </c>
      <c r="F91" s="29">
        <v>1200</v>
      </c>
      <c r="G91" s="29">
        <v>1000</v>
      </c>
      <c r="H91" s="28">
        <f t="shared" si="32"/>
        <v>83.333333333333343</v>
      </c>
      <c r="I91" s="29">
        <v>1500</v>
      </c>
      <c r="J91" s="29">
        <v>0</v>
      </c>
      <c r="K91" s="29">
        <f t="shared" si="33"/>
        <v>0</v>
      </c>
      <c r="L91" s="33">
        <v>1500</v>
      </c>
      <c r="M91" s="33">
        <v>0</v>
      </c>
      <c r="N91" s="33">
        <f t="shared" si="25"/>
        <v>0</v>
      </c>
      <c r="O91" s="28">
        <f t="shared" si="26"/>
        <v>1500</v>
      </c>
      <c r="P91" s="28">
        <f t="shared" si="34"/>
        <v>1500</v>
      </c>
      <c r="R91" s="439"/>
      <c r="S91" s="403"/>
    </row>
    <row r="92" spans="1:19" s="22" customFormat="1" ht="19.5" customHeight="1" x14ac:dyDescent="0.25">
      <c r="A92" s="51">
        <v>1423008</v>
      </c>
      <c r="B92" s="52" t="s">
        <v>110</v>
      </c>
      <c r="C92" s="53">
        <v>1000</v>
      </c>
      <c r="D92" s="29">
        <v>200</v>
      </c>
      <c r="E92" s="29">
        <f t="shared" si="31"/>
        <v>20</v>
      </c>
      <c r="F92" s="29">
        <v>500</v>
      </c>
      <c r="G92" s="29">
        <v>100</v>
      </c>
      <c r="H92" s="28">
        <f t="shared" si="32"/>
        <v>20</v>
      </c>
      <c r="I92" s="29">
        <v>1000</v>
      </c>
      <c r="J92" s="29">
        <v>0</v>
      </c>
      <c r="K92" s="29">
        <f t="shared" si="33"/>
        <v>0</v>
      </c>
      <c r="L92" s="33">
        <v>1000</v>
      </c>
      <c r="M92" s="33">
        <v>0</v>
      </c>
      <c r="N92" s="33">
        <f t="shared" si="25"/>
        <v>0</v>
      </c>
      <c r="O92" s="28">
        <f t="shared" si="26"/>
        <v>1000</v>
      </c>
      <c r="P92" s="28">
        <f t="shared" si="34"/>
        <v>1000</v>
      </c>
      <c r="R92" s="439"/>
      <c r="S92" s="403"/>
    </row>
    <row r="93" spans="1:19" s="22" customFormat="1" ht="19.5" customHeight="1" x14ac:dyDescent="0.25">
      <c r="A93" s="51">
        <v>1423009</v>
      </c>
      <c r="B93" s="52" t="s">
        <v>111</v>
      </c>
      <c r="C93" s="53">
        <v>1000</v>
      </c>
      <c r="D93" s="29">
        <v>800</v>
      </c>
      <c r="E93" s="29">
        <f t="shared" si="31"/>
        <v>80</v>
      </c>
      <c r="F93" s="29">
        <v>500</v>
      </c>
      <c r="G93" s="29">
        <v>120</v>
      </c>
      <c r="H93" s="28">
        <f t="shared" si="32"/>
        <v>24</v>
      </c>
      <c r="I93" s="29">
        <v>1000</v>
      </c>
      <c r="J93" s="29">
        <v>0</v>
      </c>
      <c r="K93" s="29">
        <f t="shared" si="33"/>
        <v>0</v>
      </c>
      <c r="L93" s="33">
        <v>1000</v>
      </c>
      <c r="M93" s="33">
        <v>0</v>
      </c>
      <c r="N93" s="33">
        <f t="shared" si="25"/>
        <v>0</v>
      </c>
      <c r="O93" s="28">
        <f t="shared" si="26"/>
        <v>1000</v>
      </c>
      <c r="P93" s="28">
        <f t="shared" si="34"/>
        <v>1000</v>
      </c>
      <c r="R93" s="439"/>
      <c r="S93" s="403"/>
    </row>
    <row r="94" spans="1:19" s="22" customFormat="1" ht="19.5" customHeight="1" x14ac:dyDescent="0.25">
      <c r="A94" s="51">
        <v>1423011</v>
      </c>
      <c r="B94" s="52" t="s">
        <v>112</v>
      </c>
      <c r="C94" s="53">
        <v>2000</v>
      </c>
      <c r="D94" s="29">
        <v>3285</v>
      </c>
      <c r="E94" s="29">
        <f t="shared" si="31"/>
        <v>164.25</v>
      </c>
      <c r="F94" s="29">
        <v>3300</v>
      </c>
      <c r="G94" s="29">
        <v>1805</v>
      </c>
      <c r="H94" s="28">
        <f t="shared" si="32"/>
        <v>54.696969696969703</v>
      </c>
      <c r="I94" s="29">
        <v>2500</v>
      </c>
      <c r="J94" s="29">
        <v>2059</v>
      </c>
      <c r="K94" s="29">
        <f t="shared" si="33"/>
        <v>82.36</v>
      </c>
      <c r="L94" s="33">
        <v>2500</v>
      </c>
      <c r="M94" s="33">
        <v>665</v>
      </c>
      <c r="N94" s="33">
        <f t="shared" si="25"/>
        <v>26.6</v>
      </c>
      <c r="O94" s="28">
        <f t="shared" si="26"/>
        <v>2500</v>
      </c>
      <c r="P94" s="28">
        <f t="shared" si="34"/>
        <v>2500</v>
      </c>
      <c r="R94" s="439"/>
      <c r="S94" s="403"/>
    </row>
    <row r="95" spans="1:19" s="22" customFormat="1" ht="19.5" customHeight="1" x14ac:dyDescent="0.25">
      <c r="A95" s="51">
        <v>1423014</v>
      </c>
      <c r="B95" s="52" t="s">
        <v>113</v>
      </c>
      <c r="C95" s="53">
        <v>4000</v>
      </c>
      <c r="D95" s="29">
        <v>3500</v>
      </c>
      <c r="E95" s="29">
        <f t="shared" si="31"/>
        <v>87.5</v>
      </c>
      <c r="F95" s="29">
        <v>4000</v>
      </c>
      <c r="G95" s="29">
        <v>3000</v>
      </c>
      <c r="H95" s="28">
        <f t="shared" si="32"/>
        <v>75</v>
      </c>
      <c r="I95" s="29">
        <v>4000</v>
      </c>
      <c r="J95" s="29">
        <v>450</v>
      </c>
      <c r="K95" s="29">
        <f t="shared" si="33"/>
        <v>11.25</v>
      </c>
      <c r="L95" s="33">
        <v>4000</v>
      </c>
      <c r="M95" s="33">
        <v>0</v>
      </c>
      <c r="N95" s="33">
        <f t="shared" si="25"/>
        <v>0</v>
      </c>
      <c r="O95" s="28">
        <f t="shared" si="26"/>
        <v>4000</v>
      </c>
      <c r="P95" s="28">
        <f t="shared" si="34"/>
        <v>4000</v>
      </c>
      <c r="R95" s="439"/>
      <c r="S95" s="403"/>
    </row>
    <row r="96" spans="1:19" s="22" customFormat="1" ht="19.5" customHeight="1" x14ac:dyDescent="0.25">
      <c r="A96" s="51">
        <v>1423018</v>
      </c>
      <c r="B96" s="52" t="s">
        <v>114</v>
      </c>
      <c r="C96" s="53">
        <v>40000</v>
      </c>
      <c r="D96" s="29">
        <v>32398.6</v>
      </c>
      <c r="E96" s="29">
        <f t="shared" si="31"/>
        <v>80.996499999999997</v>
      </c>
      <c r="F96" s="29">
        <v>55000</v>
      </c>
      <c r="G96" s="29">
        <v>49432</v>
      </c>
      <c r="H96" s="28">
        <f t="shared" si="32"/>
        <v>89.876363636363635</v>
      </c>
      <c r="I96" s="29">
        <v>30000</v>
      </c>
      <c r="J96" s="29">
        <v>28681</v>
      </c>
      <c r="K96" s="29">
        <f t="shared" si="33"/>
        <v>95.603333333333325</v>
      </c>
      <c r="L96" s="33">
        <v>30000</v>
      </c>
      <c r="M96" s="33">
        <v>7075</v>
      </c>
      <c r="N96" s="33">
        <f t="shared" si="25"/>
        <v>23.583333333333336</v>
      </c>
      <c r="O96" s="28">
        <f t="shared" si="26"/>
        <v>30000</v>
      </c>
      <c r="P96" s="28">
        <f t="shared" si="34"/>
        <v>30000</v>
      </c>
      <c r="R96" s="439"/>
      <c r="S96" s="403"/>
    </row>
    <row r="97" spans="1:19" s="22" customFormat="1" ht="19.5" customHeight="1" x14ac:dyDescent="0.25">
      <c r="A97" s="51">
        <v>1423078</v>
      </c>
      <c r="B97" s="52" t="s">
        <v>115</v>
      </c>
      <c r="C97" s="53">
        <v>3350</v>
      </c>
      <c r="D97" s="29">
        <v>4180</v>
      </c>
      <c r="E97" s="29">
        <f t="shared" si="31"/>
        <v>124.77611940298507</v>
      </c>
      <c r="F97" s="29">
        <v>6000</v>
      </c>
      <c r="G97" s="29">
        <v>5720</v>
      </c>
      <c r="H97" s="28">
        <f t="shared" si="32"/>
        <v>95.333333333333343</v>
      </c>
      <c r="I97" s="29">
        <v>6000</v>
      </c>
      <c r="J97" s="29">
        <v>750</v>
      </c>
      <c r="K97" s="29">
        <f t="shared" si="33"/>
        <v>12.5</v>
      </c>
      <c r="L97" s="33">
        <v>40000</v>
      </c>
      <c r="M97" s="33">
        <v>1740</v>
      </c>
      <c r="N97" s="33">
        <f t="shared" si="25"/>
        <v>4.3499999999999996</v>
      </c>
      <c r="O97" s="28">
        <f t="shared" si="26"/>
        <v>40000</v>
      </c>
      <c r="P97" s="28">
        <f t="shared" si="34"/>
        <v>40000</v>
      </c>
      <c r="R97" s="439"/>
      <c r="S97" s="403"/>
    </row>
    <row r="98" spans="1:19" s="22" customFormat="1" ht="19.5" customHeight="1" x14ac:dyDescent="0.25">
      <c r="A98" s="51">
        <v>1423086</v>
      </c>
      <c r="B98" s="52" t="s">
        <v>116</v>
      </c>
      <c r="C98" s="53">
        <v>8000</v>
      </c>
      <c r="D98" s="29">
        <v>1080</v>
      </c>
      <c r="E98" s="29">
        <f t="shared" si="31"/>
        <v>13.5</v>
      </c>
      <c r="F98" s="29">
        <v>8000</v>
      </c>
      <c r="G98" s="29">
        <v>150</v>
      </c>
      <c r="H98" s="28">
        <f t="shared" si="32"/>
        <v>1.875</v>
      </c>
      <c r="I98" s="29">
        <v>8000</v>
      </c>
      <c r="J98" s="29">
        <v>0</v>
      </c>
      <c r="K98" s="29">
        <f t="shared" si="33"/>
        <v>0</v>
      </c>
      <c r="L98" s="33">
        <v>8000</v>
      </c>
      <c r="M98" s="33">
        <v>0</v>
      </c>
      <c r="N98" s="33">
        <f t="shared" si="25"/>
        <v>0</v>
      </c>
      <c r="O98" s="28">
        <f t="shared" si="26"/>
        <v>8000</v>
      </c>
      <c r="P98" s="28">
        <f t="shared" si="34"/>
        <v>8000</v>
      </c>
      <c r="R98" s="439"/>
      <c r="S98" s="403"/>
    </row>
    <row r="99" spans="1:19" s="22" customFormat="1" ht="19.5" customHeight="1" x14ac:dyDescent="0.25">
      <c r="A99" s="51">
        <v>1423367</v>
      </c>
      <c r="B99" s="52" t="s">
        <v>117</v>
      </c>
      <c r="C99" s="53">
        <v>10000</v>
      </c>
      <c r="D99" s="29">
        <v>5720</v>
      </c>
      <c r="E99" s="29">
        <f t="shared" si="31"/>
        <v>57.199999999999996</v>
      </c>
      <c r="F99" s="29">
        <v>10000</v>
      </c>
      <c r="G99" s="29">
        <v>4347.8999999999996</v>
      </c>
      <c r="H99" s="28">
        <f t="shared" si="32"/>
        <v>43.478999999999992</v>
      </c>
      <c r="I99" s="29">
        <v>10000</v>
      </c>
      <c r="J99" s="29">
        <v>0</v>
      </c>
      <c r="K99" s="29">
        <f t="shared" si="33"/>
        <v>0</v>
      </c>
      <c r="L99" s="33">
        <v>13707</v>
      </c>
      <c r="M99" s="33">
        <v>0</v>
      </c>
      <c r="N99" s="33">
        <f t="shared" si="25"/>
        <v>0</v>
      </c>
      <c r="O99" s="28">
        <f t="shared" si="26"/>
        <v>13707</v>
      </c>
      <c r="P99" s="28">
        <f t="shared" si="34"/>
        <v>13707</v>
      </c>
      <c r="R99" s="439"/>
      <c r="S99" s="403"/>
    </row>
    <row r="100" spans="1:19" s="22" customFormat="1" ht="19.5" customHeight="1" x14ac:dyDescent="0.25">
      <c r="A100" s="51">
        <v>1423433</v>
      </c>
      <c r="B100" s="52" t="s">
        <v>118</v>
      </c>
      <c r="C100" s="53">
        <v>2000</v>
      </c>
      <c r="D100" s="29">
        <v>500</v>
      </c>
      <c r="E100" s="29">
        <f t="shared" si="31"/>
        <v>25</v>
      </c>
      <c r="F100" s="29">
        <v>2000</v>
      </c>
      <c r="G100" s="29">
        <v>1000</v>
      </c>
      <c r="H100" s="28">
        <f t="shared" si="32"/>
        <v>50</v>
      </c>
      <c r="I100" s="29">
        <v>2000</v>
      </c>
      <c r="J100" s="29">
        <v>0</v>
      </c>
      <c r="K100" s="29">
        <f t="shared" si="33"/>
        <v>0</v>
      </c>
      <c r="L100" s="33">
        <v>2000</v>
      </c>
      <c r="M100" s="33">
        <v>0</v>
      </c>
      <c r="N100" s="33">
        <f t="shared" si="25"/>
        <v>0</v>
      </c>
      <c r="O100" s="28">
        <f t="shared" si="26"/>
        <v>2000</v>
      </c>
      <c r="P100" s="28">
        <f t="shared" si="34"/>
        <v>2000</v>
      </c>
      <c r="R100" s="439"/>
      <c r="S100" s="403"/>
    </row>
    <row r="101" spans="1:19" s="22" customFormat="1" ht="19.5" customHeight="1" x14ac:dyDescent="0.25">
      <c r="A101" s="51">
        <v>1423440</v>
      </c>
      <c r="B101" s="52" t="s">
        <v>119</v>
      </c>
      <c r="C101" s="53">
        <v>5000</v>
      </c>
      <c r="D101" s="29">
        <v>2950</v>
      </c>
      <c r="E101" s="29">
        <f t="shared" si="31"/>
        <v>59</v>
      </c>
      <c r="F101" s="29">
        <v>30000</v>
      </c>
      <c r="G101" s="29">
        <v>22510</v>
      </c>
      <c r="H101" s="28">
        <f t="shared" si="32"/>
        <v>75.033333333333331</v>
      </c>
      <c r="I101" s="29">
        <v>35000</v>
      </c>
      <c r="J101" s="29">
        <v>1800</v>
      </c>
      <c r="K101" s="29">
        <f t="shared" si="33"/>
        <v>5.1428571428571423</v>
      </c>
      <c r="L101" s="33">
        <v>35000</v>
      </c>
      <c r="M101" s="33">
        <v>1260</v>
      </c>
      <c r="N101" s="33">
        <f t="shared" si="25"/>
        <v>3.5999999999999996</v>
      </c>
      <c r="O101" s="28">
        <f t="shared" si="26"/>
        <v>35000</v>
      </c>
      <c r="P101" s="28">
        <f t="shared" si="34"/>
        <v>35000</v>
      </c>
      <c r="R101" s="439"/>
      <c r="S101" s="403"/>
    </row>
    <row r="102" spans="1:19" s="22" customFormat="1" ht="19.5" customHeight="1" x14ac:dyDescent="0.25">
      <c r="A102" s="51">
        <v>1423441</v>
      </c>
      <c r="B102" s="52" t="s">
        <v>120</v>
      </c>
      <c r="C102" s="53">
        <v>2000</v>
      </c>
      <c r="D102" s="29">
        <v>1000</v>
      </c>
      <c r="E102" s="29">
        <f t="shared" si="31"/>
        <v>50</v>
      </c>
      <c r="F102" s="29">
        <v>2000</v>
      </c>
      <c r="G102" s="29">
        <v>500</v>
      </c>
      <c r="H102" s="28">
        <f t="shared" si="32"/>
        <v>25</v>
      </c>
      <c r="I102" s="29">
        <v>2000</v>
      </c>
      <c r="J102" s="29">
        <v>150</v>
      </c>
      <c r="K102" s="29">
        <f t="shared" si="33"/>
        <v>7.5</v>
      </c>
      <c r="L102" s="33">
        <v>2000</v>
      </c>
      <c r="M102" s="33">
        <v>0</v>
      </c>
      <c r="N102" s="33">
        <f t="shared" si="25"/>
        <v>0</v>
      </c>
      <c r="O102" s="28">
        <f t="shared" si="26"/>
        <v>2000</v>
      </c>
      <c r="P102" s="28">
        <f t="shared" si="34"/>
        <v>2000</v>
      </c>
      <c r="R102" s="439"/>
      <c r="S102" s="403"/>
    </row>
    <row r="103" spans="1:19" s="22" customFormat="1" ht="19.5" customHeight="1" x14ac:dyDescent="0.25">
      <c r="A103" s="51">
        <v>1423527</v>
      </c>
      <c r="B103" s="52" t="s">
        <v>121</v>
      </c>
      <c r="C103" s="53">
        <v>12500</v>
      </c>
      <c r="D103" s="29">
        <v>10700</v>
      </c>
      <c r="E103" s="29">
        <f t="shared" si="31"/>
        <v>85.6</v>
      </c>
      <c r="F103" s="29">
        <v>12500</v>
      </c>
      <c r="G103" s="29">
        <v>7400</v>
      </c>
      <c r="H103" s="28">
        <f t="shared" si="32"/>
        <v>59.199999999999996</v>
      </c>
      <c r="I103" s="29">
        <v>12500</v>
      </c>
      <c r="J103" s="29">
        <v>600</v>
      </c>
      <c r="K103" s="29">
        <f t="shared" si="33"/>
        <v>4.8</v>
      </c>
      <c r="L103" s="33">
        <v>12500</v>
      </c>
      <c r="M103" s="33">
        <v>11000</v>
      </c>
      <c r="N103" s="33">
        <f t="shared" si="25"/>
        <v>88</v>
      </c>
      <c r="O103" s="28">
        <f t="shared" si="26"/>
        <v>12500</v>
      </c>
      <c r="P103" s="28">
        <f t="shared" si="34"/>
        <v>12500</v>
      </c>
      <c r="R103" s="439"/>
      <c r="S103" s="403"/>
    </row>
    <row r="104" spans="1:19" s="22" customFormat="1" ht="19.5" customHeight="1" x14ac:dyDescent="0.25">
      <c r="A104" s="51">
        <v>1423539</v>
      </c>
      <c r="B104" s="52" t="s">
        <v>122</v>
      </c>
      <c r="C104" s="53">
        <v>800</v>
      </c>
      <c r="D104" s="29">
        <v>300</v>
      </c>
      <c r="E104" s="29">
        <f t="shared" si="31"/>
        <v>37.5</v>
      </c>
      <c r="F104" s="29">
        <v>1000</v>
      </c>
      <c r="G104" s="29">
        <v>550</v>
      </c>
      <c r="H104" s="28">
        <f t="shared" si="32"/>
        <v>55.000000000000007</v>
      </c>
      <c r="I104" s="29">
        <v>1000</v>
      </c>
      <c r="J104" s="29">
        <v>0</v>
      </c>
      <c r="K104" s="29">
        <f t="shared" si="33"/>
        <v>0</v>
      </c>
      <c r="L104" s="33">
        <v>1000</v>
      </c>
      <c r="M104" s="33">
        <v>0</v>
      </c>
      <c r="N104" s="33">
        <f t="shared" si="25"/>
        <v>0</v>
      </c>
      <c r="O104" s="28">
        <f t="shared" si="26"/>
        <v>1000</v>
      </c>
      <c r="P104" s="28">
        <f t="shared" si="34"/>
        <v>1000</v>
      </c>
      <c r="R104" s="439"/>
      <c r="S104" s="403"/>
    </row>
    <row r="105" spans="1:19" s="22" customFormat="1" ht="19.5" customHeight="1" thickBot="1" x14ac:dyDescent="0.3">
      <c r="A105" s="51">
        <v>1423527</v>
      </c>
      <c r="B105" s="52" t="s">
        <v>123</v>
      </c>
      <c r="C105" s="53">
        <v>500</v>
      </c>
      <c r="D105" s="29">
        <v>150</v>
      </c>
      <c r="E105" s="29">
        <f t="shared" si="31"/>
        <v>30</v>
      </c>
      <c r="F105" s="29">
        <v>500</v>
      </c>
      <c r="G105" s="29">
        <v>80</v>
      </c>
      <c r="H105" s="28">
        <f t="shared" si="32"/>
        <v>16</v>
      </c>
      <c r="I105" s="29">
        <v>500</v>
      </c>
      <c r="J105" s="29">
        <v>0</v>
      </c>
      <c r="K105" s="29">
        <f t="shared" si="33"/>
        <v>0</v>
      </c>
      <c r="L105" s="33">
        <v>1500</v>
      </c>
      <c r="M105" s="33">
        <v>0</v>
      </c>
      <c r="N105" s="33">
        <f t="shared" si="25"/>
        <v>0</v>
      </c>
      <c r="O105" s="28">
        <f t="shared" si="26"/>
        <v>1500</v>
      </c>
      <c r="P105" s="28">
        <f>L105</f>
        <v>1500</v>
      </c>
      <c r="R105" s="439"/>
      <c r="S105" s="403"/>
    </row>
    <row r="106" spans="1:19" s="22" customFormat="1" ht="19.5" customHeight="1" thickBot="1" x14ac:dyDescent="0.3">
      <c r="A106" s="70"/>
      <c r="B106" s="79"/>
      <c r="C106" s="60">
        <f>SUM(C88:C105)</f>
        <v>208250</v>
      </c>
      <c r="D106" s="71">
        <f>SUM(D88:D105)</f>
        <v>175213.6</v>
      </c>
      <c r="E106" s="39">
        <f t="shared" si="31"/>
        <v>84.136182472989191</v>
      </c>
      <c r="F106" s="39">
        <f>SUM(F88:F105)</f>
        <v>221300</v>
      </c>
      <c r="G106" s="39">
        <f>SUM(G88:G105)</f>
        <v>221714.9</v>
      </c>
      <c r="H106" s="40">
        <f t="shared" si="32"/>
        <v>100.1874830546769</v>
      </c>
      <c r="I106" s="39">
        <f>SUM(I88:I105)</f>
        <v>201300</v>
      </c>
      <c r="J106" s="39">
        <f>SUM(J88:J105)</f>
        <v>114513.5</v>
      </c>
      <c r="K106" s="39">
        <f t="shared" si="33"/>
        <v>56.886984600099353</v>
      </c>
      <c r="L106" s="88">
        <f>SUM(L88:L105)</f>
        <v>304007</v>
      </c>
      <c r="M106" s="88">
        <f t="shared" ref="M106:P106" si="35">SUM(M88:M105)</f>
        <v>48396</v>
      </c>
      <c r="N106" s="39">
        <f t="shared" si="25"/>
        <v>15.919370277658079</v>
      </c>
      <c r="O106" s="88">
        <f t="shared" si="35"/>
        <v>304007</v>
      </c>
      <c r="P106" s="39">
        <f t="shared" si="35"/>
        <v>304007</v>
      </c>
      <c r="R106" s="439"/>
      <c r="S106" s="403"/>
    </row>
    <row r="107" spans="1:19" s="20" customFormat="1" ht="15" customHeight="1" x14ac:dyDescent="0.25">
      <c r="A107" s="65">
        <v>14300</v>
      </c>
      <c r="B107" s="63" t="s">
        <v>124</v>
      </c>
      <c r="C107" s="80"/>
      <c r="D107" s="81"/>
      <c r="E107" s="82"/>
      <c r="F107" s="50"/>
      <c r="G107" s="50"/>
      <c r="H107" s="83"/>
      <c r="I107" s="50"/>
      <c r="J107" s="50"/>
      <c r="K107" s="50"/>
      <c r="L107" s="261"/>
      <c r="M107" s="443"/>
      <c r="N107" s="26"/>
      <c r="O107" s="28"/>
      <c r="P107" s="89"/>
      <c r="R107" s="440"/>
      <c r="S107" s="404"/>
    </row>
    <row r="108" spans="1:19" s="22" customFormat="1" ht="18" customHeight="1" thickBot="1" x14ac:dyDescent="0.3">
      <c r="A108" s="51">
        <v>1430016</v>
      </c>
      <c r="B108" s="52" t="s">
        <v>125</v>
      </c>
      <c r="C108" s="58">
        <v>4000</v>
      </c>
      <c r="D108" s="69">
        <v>1040</v>
      </c>
      <c r="E108" s="29">
        <f>D108/C108*100</f>
        <v>26</v>
      </c>
      <c r="F108" s="29">
        <v>2500</v>
      </c>
      <c r="G108" s="29">
        <v>837</v>
      </c>
      <c r="H108" s="28">
        <f>G108/F108*100</f>
        <v>33.479999999999997</v>
      </c>
      <c r="I108" s="29">
        <v>2500</v>
      </c>
      <c r="J108" s="29">
        <v>500</v>
      </c>
      <c r="K108" s="29">
        <f>J108/I108*100</f>
        <v>20</v>
      </c>
      <c r="L108" s="33">
        <v>2500</v>
      </c>
      <c r="M108" s="33">
        <v>0</v>
      </c>
      <c r="N108" s="35">
        <f t="shared" si="25"/>
        <v>0</v>
      </c>
      <c r="O108" s="28">
        <f t="shared" si="26"/>
        <v>2500</v>
      </c>
      <c r="P108" s="76">
        <f>L108</f>
        <v>2500</v>
      </c>
      <c r="R108" s="439"/>
      <c r="S108" s="403"/>
    </row>
    <row r="109" spans="1:19" s="22" customFormat="1" ht="22.9" customHeight="1" thickBot="1" x14ac:dyDescent="0.3">
      <c r="A109" s="84"/>
      <c r="B109" s="79"/>
      <c r="C109" s="60">
        <f>SUM(C108:C108)</f>
        <v>4000</v>
      </c>
      <c r="D109" s="71">
        <f>SUM(D108:D108)</f>
        <v>1040</v>
      </c>
      <c r="E109" s="39">
        <f>D109/C109*100</f>
        <v>26</v>
      </c>
      <c r="F109" s="39">
        <f>SUM(F108:F108)</f>
        <v>2500</v>
      </c>
      <c r="G109" s="39">
        <f>SUM(G108:G108)</f>
        <v>837</v>
      </c>
      <c r="H109" s="40">
        <f>G109/F109*100</f>
        <v>33.479999999999997</v>
      </c>
      <c r="I109" s="39">
        <f>SUM(I108:I108)</f>
        <v>2500</v>
      </c>
      <c r="J109" s="39">
        <f>SUM(J108)</f>
        <v>500</v>
      </c>
      <c r="K109" s="39">
        <f>J109/I109*100</f>
        <v>20</v>
      </c>
      <c r="L109" s="88">
        <f>SUM(L108:L108)</f>
        <v>2500</v>
      </c>
      <c r="M109" s="88">
        <f>SUM(M108:M108)</f>
        <v>0</v>
      </c>
      <c r="N109" s="39">
        <f t="shared" si="25"/>
        <v>0</v>
      </c>
      <c r="O109" s="307">
        <f t="shared" si="26"/>
        <v>2500</v>
      </c>
      <c r="P109" s="309">
        <f>L109-M109</f>
        <v>2500</v>
      </c>
      <c r="R109" s="439"/>
      <c r="S109" s="403"/>
    </row>
    <row r="110" spans="1:19" s="22" customFormat="1" ht="15" customHeight="1" x14ac:dyDescent="0.25">
      <c r="A110" s="85">
        <v>14500</v>
      </c>
      <c r="B110" s="63" t="s">
        <v>126</v>
      </c>
      <c r="C110" s="53"/>
      <c r="D110" s="66"/>
      <c r="E110" s="68"/>
      <c r="F110" s="29"/>
      <c r="G110" s="29"/>
      <c r="H110" s="28"/>
      <c r="I110" s="29"/>
      <c r="J110" s="64"/>
      <c r="K110" s="64"/>
      <c r="L110" s="260"/>
      <c r="M110" s="33"/>
      <c r="N110" s="33"/>
      <c r="O110" s="28"/>
      <c r="P110" s="28"/>
      <c r="R110" s="439"/>
      <c r="S110" s="403"/>
    </row>
    <row r="111" spans="1:19" s="55" customFormat="1" ht="18" customHeight="1" x14ac:dyDescent="0.25">
      <c r="A111" s="86">
        <v>1450004</v>
      </c>
      <c r="B111" s="54" t="s">
        <v>127</v>
      </c>
      <c r="C111" s="53">
        <v>500</v>
      </c>
      <c r="D111" s="66">
        <v>0</v>
      </c>
      <c r="E111" s="29">
        <v>0</v>
      </c>
      <c r="F111" s="29">
        <v>0</v>
      </c>
      <c r="G111" s="29">
        <v>0</v>
      </c>
      <c r="H111" s="28">
        <v>0</v>
      </c>
      <c r="I111" s="29">
        <v>0</v>
      </c>
      <c r="J111" s="29">
        <v>0</v>
      </c>
      <c r="K111" s="29">
        <v>0</v>
      </c>
      <c r="L111" s="33">
        <v>0</v>
      </c>
      <c r="M111" s="33">
        <v>0</v>
      </c>
      <c r="N111" s="33">
        <v>0</v>
      </c>
      <c r="O111" s="28">
        <f t="shared" si="26"/>
        <v>0</v>
      </c>
      <c r="P111" s="28">
        <f>L111</f>
        <v>0</v>
      </c>
      <c r="R111" s="441"/>
      <c r="S111" s="405"/>
    </row>
    <row r="112" spans="1:19" s="55" customFormat="1" ht="18" customHeight="1" x14ac:dyDescent="0.25">
      <c r="A112" s="86">
        <v>1450006</v>
      </c>
      <c r="B112" s="54" t="s">
        <v>128</v>
      </c>
      <c r="C112" s="53">
        <v>1500</v>
      </c>
      <c r="D112" s="66">
        <v>0</v>
      </c>
      <c r="E112" s="29">
        <v>0</v>
      </c>
      <c r="F112" s="29">
        <v>0</v>
      </c>
      <c r="G112" s="29">
        <v>0</v>
      </c>
      <c r="H112" s="28">
        <v>0</v>
      </c>
      <c r="I112" s="29">
        <v>0</v>
      </c>
      <c r="J112" s="29">
        <v>9300</v>
      </c>
      <c r="K112" s="29">
        <v>0</v>
      </c>
      <c r="L112" s="33">
        <v>0</v>
      </c>
      <c r="M112" s="33">
        <v>0</v>
      </c>
      <c r="N112" s="33">
        <v>0</v>
      </c>
      <c r="O112" s="28">
        <f t="shared" si="26"/>
        <v>0</v>
      </c>
      <c r="P112" s="28">
        <f t="shared" ref="P112:P113" si="36">L112</f>
        <v>0</v>
      </c>
      <c r="R112" s="441"/>
      <c r="S112" s="405"/>
    </row>
    <row r="113" spans="1:19" s="55" customFormat="1" ht="18" customHeight="1" thickBot="1" x14ac:dyDescent="0.3">
      <c r="A113" s="86">
        <v>1450281</v>
      </c>
      <c r="B113" s="54" t="s">
        <v>129</v>
      </c>
      <c r="C113" s="53">
        <v>800</v>
      </c>
      <c r="D113" s="66">
        <v>0</v>
      </c>
      <c r="E113" s="29">
        <v>0</v>
      </c>
      <c r="F113" s="29">
        <v>0</v>
      </c>
      <c r="G113" s="29">
        <v>0</v>
      </c>
      <c r="H113" s="28">
        <v>0</v>
      </c>
      <c r="I113" s="29">
        <v>0</v>
      </c>
      <c r="J113" s="29">
        <v>0</v>
      </c>
      <c r="K113" s="29">
        <v>0</v>
      </c>
      <c r="L113" s="33">
        <v>0</v>
      </c>
      <c r="M113" s="33">
        <v>0</v>
      </c>
      <c r="N113" s="33">
        <v>0</v>
      </c>
      <c r="O113" s="28">
        <f t="shared" si="26"/>
        <v>0</v>
      </c>
      <c r="P113" s="28">
        <f t="shared" si="36"/>
        <v>0</v>
      </c>
      <c r="R113" s="441"/>
      <c r="S113" s="405"/>
    </row>
    <row r="114" spans="1:19" s="55" customFormat="1" ht="21" customHeight="1" thickBot="1" x14ac:dyDescent="0.3">
      <c r="A114" s="36"/>
      <c r="B114" s="87"/>
      <c r="C114" s="60">
        <f>SUM(C111:C113)</f>
        <v>2800</v>
      </c>
      <c r="D114" s="60">
        <f>SUM(D111:D113)</f>
        <v>0</v>
      </c>
      <c r="E114" s="39">
        <f>D114/C114*100</f>
        <v>0</v>
      </c>
      <c r="F114" s="39">
        <f>SUM(F111:F113)</f>
        <v>0</v>
      </c>
      <c r="G114" s="88">
        <f>SUM(G111:G113)</f>
        <v>0</v>
      </c>
      <c r="H114" s="40">
        <v>0</v>
      </c>
      <c r="I114" s="39">
        <f t="shared" ref="I114:P114" si="37">SUM(I111:I113)</f>
        <v>0</v>
      </c>
      <c r="J114" s="39">
        <f t="shared" si="37"/>
        <v>9300</v>
      </c>
      <c r="K114" s="39">
        <f t="shared" si="37"/>
        <v>0</v>
      </c>
      <c r="L114" s="88">
        <f t="shared" si="37"/>
        <v>0</v>
      </c>
      <c r="M114" s="88">
        <f>SUM(M111:M113)</f>
        <v>0</v>
      </c>
      <c r="N114" s="39">
        <v>0</v>
      </c>
      <c r="O114" s="88">
        <f t="shared" si="37"/>
        <v>0</v>
      </c>
      <c r="P114" s="39">
        <f t="shared" si="37"/>
        <v>0</v>
      </c>
      <c r="R114" s="441"/>
      <c r="S114" s="405"/>
    </row>
    <row r="115" spans="1:19" s="55" customFormat="1" ht="21" customHeight="1" thickBot="1" x14ac:dyDescent="0.3">
      <c r="A115" s="51"/>
      <c r="B115" s="18" t="s">
        <v>130</v>
      </c>
      <c r="C115" s="60">
        <f>SUM(C114,C109,C106,C86,C31,C25,C8)</f>
        <v>5600000</v>
      </c>
      <c r="D115" s="71">
        <f>SUM(D114,D109,D106,D86,D31,D25,D8)</f>
        <v>4800951.87</v>
      </c>
      <c r="E115" s="39">
        <f>D115/C115*100</f>
        <v>85.731283392857151</v>
      </c>
      <c r="F115" s="39">
        <f>SUM(F114,F109,F106,F86,F31,F25,F8)</f>
        <v>6000000</v>
      </c>
      <c r="G115" s="88">
        <f>SUM(G114,G109,G106,G86,G31,G25,G8)</f>
        <v>3456381.84</v>
      </c>
      <c r="H115" s="89">
        <f>G115/F115*100</f>
        <v>57.606363999999999</v>
      </c>
      <c r="I115" s="39">
        <f>SUM(I114,I109,I106,I86,I31,I25,I8)</f>
        <v>5800000</v>
      </c>
      <c r="J115" s="39">
        <f>SUM(J114,J109,J106,J86,J31,J25,J8)</f>
        <v>5417086.1500000004</v>
      </c>
      <c r="K115" s="39">
        <f>J115/I115*100</f>
        <v>93.398037068965522</v>
      </c>
      <c r="L115" s="88">
        <f>SUM(L114,L109,L106,L86,L31,L25,L8)</f>
        <v>7000000</v>
      </c>
      <c r="M115" s="88">
        <f>SUM(M114,M109,M106,M86,M31,M25,M8)</f>
        <v>1315990.99</v>
      </c>
      <c r="N115" s="445">
        <f t="shared" ref="N115:N117" si="38">M115/L115*100</f>
        <v>18.799871285714286</v>
      </c>
      <c r="O115" s="39">
        <f>SUM(O114,O109,O106,O86,O31,O25,O8)</f>
        <v>7000000</v>
      </c>
      <c r="P115" s="39">
        <f>SUM(P114,P109,P106,P86,P31,P25,P8)</f>
        <v>7000000</v>
      </c>
      <c r="R115" s="441"/>
      <c r="S115" s="405"/>
    </row>
    <row r="116" spans="1:19" s="55" customFormat="1" ht="21" customHeight="1" thickBot="1" x14ac:dyDescent="0.3">
      <c r="A116" s="51"/>
      <c r="B116" s="18" t="s">
        <v>131</v>
      </c>
      <c r="C116" s="90">
        <f>C115-C20-C21</f>
        <v>3800000</v>
      </c>
      <c r="D116" s="91">
        <f>D115-D20-D21</f>
        <v>3653623.87</v>
      </c>
      <c r="E116" s="92">
        <f>D116/C116*100</f>
        <v>96.147996578947371</v>
      </c>
      <c r="F116" s="92">
        <f>F115-F20-F21</f>
        <v>4200000</v>
      </c>
      <c r="G116" s="91">
        <f>G115-G20-G21</f>
        <v>2884959.82</v>
      </c>
      <c r="H116" s="40">
        <f>G116/F116*100</f>
        <v>68.689519523809523</v>
      </c>
      <c r="I116" s="92">
        <f>I115-I20-I21</f>
        <v>4200000</v>
      </c>
      <c r="J116" s="92">
        <f>J115-J20-J21</f>
        <v>3962501.1500000004</v>
      </c>
      <c r="K116" s="39">
        <f>J116/I116*100</f>
        <v>94.345265476190491</v>
      </c>
      <c r="L116" s="91">
        <f>L115-L20-L21</f>
        <v>5400000</v>
      </c>
      <c r="M116" s="91">
        <f>M115-M20-M21</f>
        <v>1106142.99</v>
      </c>
      <c r="N116" s="39">
        <f t="shared" si="38"/>
        <v>20.484129444444442</v>
      </c>
      <c r="O116" s="92">
        <f>O115-O20-O21</f>
        <v>5400000</v>
      </c>
      <c r="P116" s="92">
        <f>P115-P20-P21</f>
        <v>5400000</v>
      </c>
      <c r="R116" s="441"/>
      <c r="S116" s="405"/>
    </row>
    <row r="117" spans="1:19" s="100" customFormat="1" ht="21" customHeight="1" thickBot="1" x14ac:dyDescent="0.3">
      <c r="A117" s="93"/>
      <c r="B117" s="94" t="s">
        <v>19</v>
      </c>
      <c r="C117" s="95">
        <f>C115+C18</f>
        <v>13487198</v>
      </c>
      <c r="D117" s="96">
        <f>D115+D18</f>
        <v>10142804.83</v>
      </c>
      <c r="E117" s="97">
        <f>D117/C117*100</f>
        <v>75.203202548075581</v>
      </c>
      <c r="F117" s="97">
        <f>F115+F18</f>
        <v>13689506</v>
      </c>
      <c r="G117" s="96">
        <f>G115+G18</f>
        <v>7103927.6299999999</v>
      </c>
      <c r="H117" s="98">
        <f>G117/F117*100</f>
        <v>51.89323581143104</v>
      </c>
      <c r="I117" s="97">
        <f>I115+I18</f>
        <v>14254541</v>
      </c>
      <c r="J117" s="97">
        <f>J115+J18</f>
        <v>12439122.699999999</v>
      </c>
      <c r="K117" s="99">
        <f>J117/I117*100</f>
        <v>87.264280905291855</v>
      </c>
      <c r="L117" s="96">
        <f>L115+L18</f>
        <v>15739541</v>
      </c>
      <c r="M117" s="96">
        <f>M115+M18</f>
        <v>3093803.08</v>
      </c>
      <c r="N117" s="99">
        <f t="shared" si="38"/>
        <v>19.656247154856676</v>
      </c>
      <c r="O117" s="97">
        <f>O115+O18</f>
        <v>15739541</v>
      </c>
      <c r="P117" s="97">
        <f>P115+P18</f>
        <v>16839541</v>
      </c>
      <c r="R117" s="442"/>
      <c r="S117" s="406"/>
    </row>
    <row r="118" spans="1:19" x14ac:dyDescent="0.25">
      <c r="C118" s="280"/>
      <c r="D118" s="8"/>
      <c r="E118" s="8"/>
      <c r="F118" s="280"/>
      <c r="G118" s="280"/>
      <c r="I118" s="4"/>
      <c r="J118" s="4"/>
      <c r="K118" s="4"/>
      <c r="L118" s="4"/>
      <c r="M118" s="444"/>
    </row>
    <row r="119" spans="1:19" ht="22.5" customHeight="1" x14ac:dyDescent="0.25">
      <c r="C119" s="280"/>
      <c r="D119" s="280"/>
      <c r="E119" s="280"/>
      <c r="F119" s="280"/>
      <c r="G119" s="280"/>
      <c r="H119" s="280"/>
      <c r="I119" s="280"/>
      <c r="J119" s="4"/>
      <c r="K119" s="4"/>
      <c r="L119" s="4"/>
      <c r="M119" s="444"/>
    </row>
    <row r="120" spans="1:19" x14ac:dyDescent="0.25">
      <c r="C120" s="281"/>
      <c r="D120" s="281"/>
      <c r="E120" s="281"/>
      <c r="F120" s="281"/>
      <c r="G120" s="281"/>
      <c r="H120" s="281"/>
      <c r="I120" s="281"/>
      <c r="J120" s="281"/>
      <c r="K120" s="281"/>
      <c r="L120" s="281"/>
      <c r="M120" s="444"/>
    </row>
    <row r="121" spans="1:19" x14ac:dyDescent="0.25"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44"/>
    </row>
    <row r="122" spans="1:19" x14ac:dyDescent="0.25">
      <c r="C122" s="282"/>
      <c r="D122" s="282"/>
      <c r="E122" s="282"/>
      <c r="F122" s="282"/>
      <c r="G122" s="282"/>
      <c r="H122" s="282"/>
      <c r="I122" s="282"/>
      <c r="J122" s="4"/>
      <c r="K122" s="4"/>
      <c r="L122" s="4"/>
      <c r="M122" s="444"/>
    </row>
    <row r="123" spans="1:19" x14ac:dyDescent="0.25">
      <c r="D123" s="8"/>
      <c r="E123" s="8"/>
      <c r="I123" s="4"/>
      <c r="J123" s="4"/>
      <c r="K123" s="4"/>
      <c r="L123" s="262"/>
      <c r="M123" s="444"/>
    </row>
    <row r="124" spans="1:19" x14ac:dyDescent="0.25">
      <c r="C124" s="282"/>
      <c r="D124" s="282"/>
      <c r="E124" s="282"/>
      <c r="F124" s="282"/>
      <c r="G124" s="282"/>
      <c r="H124" s="282"/>
      <c r="I124" s="282"/>
      <c r="J124" s="4"/>
      <c r="K124" s="4"/>
      <c r="L124" s="262"/>
      <c r="M124" s="444"/>
    </row>
    <row r="125" spans="1:19" x14ac:dyDescent="0.25">
      <c r="C125" s="280"/>
      <c r="D125" s="280"/>
      <c r="E125" s="280"/>
      <c r="F125" s="280"/>
      <c r="G125" s="280"/>
      <c r="H125" s="280"/>
      <c r="I125" s="280"/>
      <c r="J125" s="4"/>
      <c r="K125" s="4"/>
      <c r="L125" s="262"/>
      <c r="M125" s="444"/>
    </row>
    <row r="126" spans="1:19" x14ac:dyDescent="0.25">
      <c r="D126" s="8"/>
      <c r="E126" s="8"/>
      <c r="I126" s="4"/>
      <c r="J126" s="4"/>
      <c r="K126" s="4"/>
      <c r="L126" s="262"/>
      <c r="M126" s="444"/>
    </row>
    <row r="127" spans="1:19" x14ac:dyDescent="0.25">
      <c r="C127" s="282"/>
      <c r="D127" s="8"/>
      <c r="E127" s="8"/>
      <c r="F127" s="282"/>
      <c r="G127" s="282"/>
      <c r="H127" s="282"/>
      <c r="I127" s="4"/>
      <c r="J127" s="4"/>
      <c r="K127" s="4"/>
      <c r="L127" s="262"/>
      <c r="M127" s="444"/>
    </row>
    <row r="128" spans="1:19" x14ac:dyDescent="0.25">
      <c r="D128" s="8"/>
      <c r="E128" s="8"/>
      <c r="I128" s="4"/>
      <c r="J128" s="4"/>
      <c r="K128" s="4"/>
      <c r="L128" s="262"/>
      <c r="M128" s="444"/>
    </row>
    <row r="129" spans="4:13" x14ac:dyDescent="0.25">
      <c r="D129" s="8"/>
      <c r="E129" s="8"/>
      <c r="I129" s="4"/>
      <c r="J129" s="4"/>
      <c r="K129" s="4"/>
      <c r="L129" s="262"/>
      <c r="M129" s="444"/>
    </row>
    <row r="130" spans="4:13" x14ac:dyDescent="0.25">
      <c r="D130" s="8"/>
      <c r="E130" s="8"/>
      <c r="I130" s="4"/>
      <c r="J130" s="4"/>
      <c r="K130" s="4"/>
      <c r="L130" s="262"/>
      <c r="M130" s="444"/>
    </row>
    <row r="131" spans="4:13" x14ac:dyDescent="0.25">
      <c r="D131" s="8"/>
      <c r="E131" s="8"/>
      <c r="I131" s="4"/>
      <c r="J131" s="4"/>
      <c r="K131" s="4"/>
      <c r="L131" s="262"/>
      <c r="M131" s="444"/>
    </row>
    <row r="132" spans="4:13" x14ac:dyDescent="0.25">
      <c r="D132" s="8"/>
      <c r="E132" s="8"/>
      <c r="I132" s="4"/>
      <c r="J132" s="4"/>
      <c r="K132" s="4"/>
      <c r="L132" s="262"/>
      <c r="M132" s="444"/>
    </row>
    <row r="133" spans="4:13" x14ac:dyDescent="0.25">
      <c r="D133" s="8"/>
      <c r="E133" s="8"/>
      <c r="I133" s="4"/>
      <c r="J133" s="4"/>
      <c r="K133" s="4"/>
      <c r="L133" s="262"/>
      <c r="M133" s="444"/>
    </row>
    <row r="134" spans="4:13" x14ac:dyDescent="0.25">
      <c r="D134" s="8"/>
      <c r="E134" s="8"/>
      <c r="I134" s="4"/>
      <c r="J134" s="4"/>
      <c r="K134" s="4"/>
      <c r="L134" s="262"/>
      <c r="M134" s="444"/>
    </row>
    <row r="135" spans="4:13" x14ac:dyDescent="0.25">
      <c r="D135" s="8"/>
      <c r="E135" s="8"/>
      <c r="I135" s="4"/>
      <c r="J135" s="4"/>
      <c r="K135" s="4"/>
      <c r="L135" s="262"/>
      <c r="M135" s="444"/>
    </row>
    <row r="136" spans="4:13" x14ac:dyDescent="0.25">
      <c r="D136" s="8"/>
      <c r="E136" s="8"/>
      <c r="I136" s="4"/>
      <c r="J136" s="4"/>
      <c r="K136" s="4"/>
      <c r="L136" s="262"/>
      <c r="M136" s="444"/>
    </row>
    <row r="137" spans="4:13" x14ac:dyDescent="0.25">
      <c r="D137" s="8"/>
      <c r="E137" s="8"/>
      <c r="I137" s="4"/>
      <c r="J137" s="4"/>
      <c r="K137" s="4"/>
      <c r="L137" s="262"/>
      <c r="M137" s="444"/>
    </row>
    <row r="138" spans="4:13" x14ac:dyDescent="0.25">
      <c r="D138" s="8"/>
      <c r="E138" s="8"/>
      <c r="I138" s="4"/>
      <c r="J138" s="4"/>
      <c r="K138" s="4"/>
      <c r="L138" s="262"/>
      <c r="M138" s="444"/>
    </row>
    <row r="139" spans="4:13" x14ac:dyDescent="0.25">
      <c r="D139" s="8"/>
      <c r="E139" s="8"/>
      <c r="I139" s="4"/>
      <c r="J139" s="4"/>
      <c r="K139" s="4"/>
      <c r="L139" s="262"/>
      <c r="M139" s="444"/>
    </row>
    <row r="140" spans="4:13" x14ac:dyDescent="0.25">
      <c r="D140" s="8"/>
      <c r="E140" s="8"/>
      <c r="I140" s="4"/>
      <c r="J140" s="4"/>
      <c r="K140" s="4"/>
      <c r="L140" s="262"/>
      <c r="M140" s="444"/>
    </row>
    <row r="141" spans="4:13" x14ac:dyDescent="0.25">
      <c r="D141" s="8"/>
      <c r="E141" s="8"/>
      <c r="I141" s="4"/>
      <c r="J141" s="4"/>
      <c r="K141" s="4"/>
      <c r="L141" s="262"/>
      <c r="M141" s="444"/>
    </row>
    <row r="142" spans="4:13" x14ac:dyDescent="0.25">
      <c r="D142" s="8"/>
      <c r="E142" s="8"/>
      <c r="I142" s="4"/>
      <c r="J142" s="4"/>
      <c r="K142" s="4"/>
      <c r="L142" s="262"/>
      <c r="M142" s="444"/>
    </row>
    <row r="143" spans="4:13" x14ac:dyDescent="0.25">
      <c r="D143" s="8"/>
      <c r="E143" s="8"/>
      <c r="I143" s="4"/>
      <c r="J143" s="4"/>
      <c r="K143" s="4"/>
      <c r="L143" s="262"/>
      <c r="M143" s="444"/>
    </row>
    <row r="144" spans="4:13" x14ac:dyDescent="0.25">
      <c r="D144" s="8"/>
      <c r="E144" s="8"/>
      <c r="I144" s="4"/>
      <c r="J144" s="4"/>
      <c r="K144" s="4"/>
      <c r="L144" s="262"/>
      <c r="M144" s="444"/>
    </row>
    <row r="145" spans="4:13" x14ac:dyDescent="0.25">
      <c r="D145" s="8"/>
      <c r="E145" s="8"/>
      <c r="I145" s="4"/>
      <c r="J145" s="4"/>
      <c r="K145" s="4"/>
      <c r="L145" s="262"/>
      <c r="M145" s="444"/>
    </row>
    <row r="146" spans="4:13" x14ac:dyDescent="0.25">
      <c r="D146" s="8"/>
      <c r="E146" s="8"/>
      <c r="I146" s="4"/>
      <c r="J146" s="4"/>
      <c r="K146" s="4"/>
      <c r="L146" s="262"/>
      <c r="M146" s="444"/>
    </row>
    <row r="147" spans="4:13" x14ac:dyDescent="0.25">
      <c r="D147" s="8"/>
      <c r="E147" s="8"/>
      <c r="I147" s="4"/>
      <c r="J147" s="4"/>
      <c r="K147" s="4"/>
      <c r="L147" s="262"/>
      <c r="M147" s="444"/>
    </row>
    <row r="148" spans="4:13" x14ac:dyDescent="0.25">
      <c r="D148" s="8"/>
      <c r="E148" s="8"/>
      <c r="I148" s="4"/>
      <c r="J148" s="4"/>
      <c r="K148" s="4"/>
      <c r="L148" s="262"/>
      <c r="M148" s="444"/>
    </row>
    <row r="149" spans="4:13" x14ac:dyDescent="0.25">
      <c r="D149" s="8"/>
      <c r="E149" s="8"/>
      <c r="I149" s="4"/>
      <c r="J149" s="4"/>
      <c r="K149" s="4"/>
      <c r="L149" s="262"/>
      <c r="M149" s="444"/>
    </row>
    <row r="150" spans="4:13" x14ac:dyDescent="0.25">
      <c r="D150" s="8"/>
      <c r="E150" s="8"/>
      <c r="I150" s="4"/>
      <c r="J150" s="4"/>
      <c r="K150" s="4"/>
      <c r="L150" s="262"/>
      <c r="M150" s="444"/>
    </row>
    <row r="151" spans="4:13" x14ac:dyDescent="0.25">
      <c r="D151" s="8"/>
      <c r="E151" s="8"/>
      <c r="I151" s="4"/>
      <c r="J151" s="4"/>
      <c r="K151" s="4"/>
      <c r="L151" s="262"/>
      <c r="M151" s="444"/>
    </row>
    <row r="152" spans="4:13" x14ac:dyDescent="0.25">
      <c r="D152" s="8"/>
      <c r="E152" s="8"/>
      <c r="I152" s="4"/>
      <c r="J152" s="4"/>
      <c r="K152" s="4"/>
      <c r="L152" s="262"/>
      <c r="M152" s="444"/>
    </row>
    <row r="153" spans="4:13" x14ac:dyDescent="0.25">
      <c r="D153" s="8"/>
      <c r="E153" s="8"/>
      <c r="I153" s="4"/>
      <c r="J153" s="4"/>
      <c r="K153" s="4"/>
      <c r="L153" s="262"/>
      <c r="M153" s="444"/>
    </row>
    <row r="154" spans="4:13" x14ac:dyDescent="0.25">
      <c r="D154" s="8"/>
      <c r="E154" s="8"/>
      <c r="I154" s="4"/>
      <c r="J154" s="4"/>
      <c r="K154" s="4"/>
      <c r="L154" s="262"/>
      <c r="M154" s="444"/>
    </row>
    <row r="155" spans="4:13" x14ac:dyDescent="0.25">
      <c r="D155" s="8"/>
      <c r="E155" s="8"/>
      <c r="I155" s="4"/>
      <c r="J155" s="4"/>
      <c r="K155" s="4"/>
      <c r="L155" s="262"/>
      <c r="M155" s="444"/>
    </row>
    <row r="156" spans="4:13" x14ac:dyDescent="0.25">
      <c r="D156" s="8"/>
      <c r="E156" s="8"/>
      <c r="I156" s="4"/>
      <c r="J156" s="4"/>
      <c r="K156" s="4"/>
      <c r="L156" s="262"/>
      <c r="M156" s="444"/>
    </row>
    <row r="157" spans="4:13" x14ac:dyDescent="0.25">
      <c r="D157" s="8"/>
      <c r="E157" s="8"/>
      <c r="I157" s="4"/>
      <c r="J157" s="4"/>
      <c r="K157" s="4"/>
      <c r="L157" s="262"/>
      <c r="M157" s="444"/>
    </row>
    <row r="158" spans="4:13" x14ac:dyDescent="0.25">
      <c r="D158" s="8"/>
      <c r="E158" s="8"/>
      <c r="I158" s="4"/>
      <c r="J158" s="4"/>
      <c r="K158" s="4"/>
      <c r="L158" s="262"/>
      <c r="M158" s="444"/>
    </row>
    <row r="159" spans="4:13" x14ac:dyDescent="0.25">
      <c r="D159" s="8"/>
      <c r="E159" s="8"/>
      <c r="I159" s="4"/>
      <c r="J159" s="4"/>
      <c r="K159" s="4"/>
      <c r="L159" s="262"/>
      <c r="M159" s="444"/>
    </row>
    <row r="160" spans="4:13" x14ac:dyDescent="0.25">
      <c r="D160" s="8"/>
      <c r="E160" s="8"/>
      <c r="I160" s="4"/>
      <c r="J160" s="4"/>
      <c r="K160" s="4"/>
      <c r="L160" s="262"/>
      <c r="M160" s="444"/>
    </row>
    <row r="161" spans="4:13" x14ac:dyDescent="0.25">
      <c r="D161" s="8"/>
      <c r="E161" s="8"/>
      <c r="I161" s="4"/>
      <c r="J161" s="4"/>
      <c r="K161" s="4"/>
      <c r="L161" s="262"/>
      <c r="M161" s="444"/>
    </row>
    <row r="162" spans="4:13" x14ac:dyDescent="0.25">
      <c r="D162" s="8"/>
      <c r="E162" s="8"/>
      <c r="I162" s="4"/>
      <c r="J162" s="4"/>
      <c r="K162" s="4"/>
      <c r="L162" s="262"/>
      <c r="M162" s="444"/>
    </row>
    <row r="163" spans="4:13" x14ac:dyDescent="0.25">
      <c r="D163" s="8"/>
      <c r="E163" s="8"/>
      <c r="I163" s="4"/>
      <c r="J163" s="4"/>
      <c r="K163" s="4"/>
      <c r="L163" s="262"/>
      <c r="M163" s="444"/>
    </row>
    <row r="164" spans="4:13" x14ac:dyDescent="0.25">
      <c r="D164" s="8"/>
      <c r="E164" s="8"/>
      <c r="I164" s="4"/>
      <c r="J164" s="4"/>
      <c r="K164" s="4"/>
      <c r="L164" s="262"/>
      <c r="M164" s="444"/>
    </row>
    <row r="165" spans="4:13" x14ac:dyDescent="0.25">
      <c r="D165" s="8"/>
      <c r="E165" s="8"/>
      <c r="I165" s="4"/>
      <c r="J165" s="4"/>
      <c r="K165" s="4"/>
      <c r="L165" s="262"/>
      <c r="M165" s="444"/>
    </row>
    <row r="166" spans="4:13" x14ac:dyDescent="0.25">
      <c r="D166" s="8"/>
      <c r="E166" s="8"/>
      <c r="I166" s="4"/>
      <c r="J166" s="4"/>
      <c r="K166" s="4"/>
      <c r="L166" s="262"/>
      <c r="M166" s="444"/>
    </row>
    <row r="167" spans="4:13" x14ac:dyDescent="0.25">
      <c r="D167" s="8"/>
      <c r="E167" s="8"/>
      <c r="I167" s="4"/>
      <c r="J167" s="4"/>
      <c r="K167" s="4"/>
      <c r="L167" s="262"/>
      <c r="M167" s="444"/>
    </row>
    <row r="168" spans="4:13" x14ac:dyDescent="0.25">
      <c r="D168" s="8"/>
      <c r="E168" s="8"/>
      <c r="I168" s="4"/>
      <c r="J168" s="4"/>
      <c r="K168" s="4"/>
      <c r="L168" s="262"/>
      <c r="M168" s="444"/>
    </row>
    <row r="169" spans="4:13" x14ac:dyDescent="0.25">
      <c r="D169" s="8"/>
      <c r="E169" s="8"/>
      <c r="I169" s="4"/>
      <c r="J169" s="4"/>
      <c r="K169" s="4"/>
      <c r="L169" s="262"/>
      <c r="M169" s="444"/>
    </row>
    <row r="170" spans="4:13" x14ac:dyDescent="0.25">
      <c r="D170" s="8"/>
      <c r="E170" s="8"/>
      <c r="I170" s="4"/>
      <c r="J170" s="4"/>
      <c r="K170" s="4"/>
      <c r="L170" s="262"/>
      <c r="M170" s="444"/>
    </row>
    <row r="171" spans="4:13" x14ac:dyDescent="0.25">
      <c r="D171" s="8"/>
      <c r="E171" s="8"/>
      <c r="I171" s="4"/>
      <c r="J171" s="4"/>
      <c r="K171" s="4"/>
      <c r="L171" s="262"/>
      <c r="M171" s="444"/>
    </row>
    <row r="172" spans="4:13" x14ac:dyDescent="0.25">
      <c r="D172" s="8"/>
      <c r="E172" s="8"/>
      <c r="I172" s="4"/>
      <c r="J172" s="4"/>
      <c r="K172" s="4"/>
      <c r="L172" s="262"/>
      <c r="M172" s="444"/>
    </row>
    <row r="173" spans="4:13" x14ac:dyDescent="0.25">
      <c r="D173" s="8"/>
      <c r="E173" s="8"/>
      <c r="I173" s="4"/>
      <c r="J173" s="4"/>
      <c r="K173" s="4"/>
      <c r="L173" s="262"/>
      <c r="M173" s="444"/>
    </row>
    <row r="174" spans="4:13" x14ac:dyDescent="0.25">
      <c r="D174" s="8"/>
      <c r="E174" s="8"/>
      <c r="I174" s="4"/>
      <c r="J174" s="4"/>
      <c r="K174" s="4"/>
      <c r="L174" s="262"/>
      <c r="M174" s="444"/>
    </row>
    <row r="175" spans="4:13" x14ac:dyDescent="0.25">
      <c r="D175" s="8"/>
      <c r="E175" s="8"/>
      <c r="I175" s="4"/>
      <c r="J175" s="4"/>
      <c r="K175" s="4"/>
      <c r="L175" s="262"/>
      <c r="M175" s="444"/>
    </row>
    <row r="176" spans="4:13" x14ac:dyDescent="0.25">
      <c r="D176" s="8"/>
      <c r="E176" s="8"/>
      <c r="I176" s="4"/>
      <c r="J176" s="4"/>
      <c r="K176" s="4"/>
      <c r="L176" s="262"/>
      <c r="M176" s="444"/>
    </row>
    <row r="177" spans="4:13" x14ac:dyDescent="0.25">
      <c r="D177" s="8"/>
      <c r="E177" s="8"/>
      <c r="I177" s="4"/>
      <c r="J177" s="4"/>
      <c r="K177" s="4"/>
      <c r="L177" s="262"/>
      <c r="M177" s="444"/>
    </row>
    <row r="178" spans="4:13" x14ac:dyDescent="0.25">
      <c r="D178" s="8"/>
      <c r="E178" s="8"/>
      <c r="I178" s="4"/>
      <c r="J178" s="4"/>
      <c r="K178" s="4"/>
      <c r="L178" s="262"/>
      <c r="M178" s="444"/>
    </row>
    <row r="179" spans="4:13" x14ac:dyDescent="0.25">
      <c r="D179" s="8"/>
      <c r="E179" s="8"/>
      <c r="I179" s="4"/>
      <c r="J179" s="4"/>
      <c r="K179" s="4"/>
      <c r="L179" s="262"/>
      <c r="M179" s="444"/>
    </row>
    <row r="180" spans="4:13" x14ac:dyDescent="0.25">
      <c r="D180" s="8"/>
      <c r="E180" s="8"/>
      <c r="I180" s="4"/>
      <c r="J180" s="4"/>
      <c r="K180" s="4"/>
      <c r="L180" s="262"/>
      <c r="M180" s="444"/>
    </row>
    <row r="181" spans="4:13" x14ac:dyDescent="0.25">
      <c r="D181" s="8"/>
      <c r="E181" s="8"/>
      <c r="I181" s="4"/>
      <c r="J181" s="4"/>
      <c r="K181" s="4"/>
      <c r="L181" s="262"/>
      <c r="M181" s="444"/>
    </row>
    <row r="182" spans="4:13" x14ac:dyDescent="0.25">
      <c r="D182" s="8"/>
      <c r="E182" s="8"/>
      <c r="I182" s="4"/>
      <c r="J182" s="4"/>
      <c r="K182" s="4"/>
      <c r="L182" s="262"/>
      <c r="M182" s="444"/>
    </row>
    <row r="183" spans="4:13" x14ac:dyDescent="0.25">
      <c r="D183" s="8"/>
      <c r="E183" s="8"/>
      <c r="I183" s="4"/>
      <c r="J183" s="4"/>
      <c r="K183" s="4"/>
      <c r="L183" s="262"/>
      <c r="M183" s="444"/>
    </row>
    <row r="184" spans="4:13" x14ac:dyDescent="0.25">
      <c r="D184" s="8"/>
      <c r="E184" s="8"/>
      <c r="I184" s="4"/>
      <c r="J184" s="4"/>
      <c r="K184" s="4"/>
      <c r="L184" s="262"/>
      <c r="M184" s="444"/>
    </row>
    <row r="185" spans="4:13" x14ac:dyDescent="0.25">
      <c r="D185" s="8"/>
      <c r="E185" s="8"/>
      <c r="I185" s="4"/>
      <c r="J185" s="4"/>
      <c r="K185" s="4"/>
      <c r="L185" s="262"/>
      <c r="M185" s="444"/>
    </row>
    <row r="186" spans="4:13" x14ac:dyDescent="0.25">
      <c r="D186" s="8"/>
      <c r="E186" s="8"/>
      <c r="I186" s="4"/>
      <c r="J186" s="4"/>
      <c r="K186" s="4"/>
      <c r="L186" s="262"/>
      <c r="M186" s="444"/>
    </row>
    <row r="187" spans="4:13" x14ac:dyDescent="0.25">
      <c r="D187" s="8"/>
      <c r="E187" s="8"/>
      <c r="I187" s="4"/>
      <c r="J187" s="4"/>
      <c r="K187" s="4"/>
      <c r="L187" s="262"/>
      <c r="M187" s="444"/>
    </row>
    <row r="188" spans="4:13" x14ac:dyDescent="0.25">
      <c r="D188" s="8"/>
      <c r="E188" s="8"/>
      <c r="I188" s="4"/>
      <c r="J188" s="4"/>
      <c r="K188" s="4"/>
      <c r="L188" s="262"/>
      <c r="M188" s="444"/>
    </row>
    <row r="189" spans="4:13" x14ac:dyDescent="0.25">
      <c r="D189" s="8"/>
      <c r="E189" s="8"/>
      <c r="I189" s="4"/>
      <c r="J189" s="4"/>
      <c r="K189" s="4"/>
      <c r="L189" s="262"/>
      <c r="M189" s="444"/>
    </row>
    <row r="190" spans="4:13" x14ac:dyDescent="0.25">
      <c r="D190" s="8"/>
      <c r="E190" s="8"/>
      <c r="I190" s="4"/>
      <c r="J190" s="4"/>
      <c r="K190" s="4"/>
      <c r="L190" s="262"/>
      <c r="M190" s="444"/>
    </row>
    <row r="191" spans="4:13" x14ac:dyDescent="0.25">
      <c r="D191" s="8"/>
      <c r="E191" s="8"/>
      <c r="I191" s="4"/>
      <c r="J191" s="4"/>
      <c r="K191" s="4"/>
      <c r="L191" s="262"/>
      <c r="M191" s="444"/>
    </row>
    <row r="192" spans="4:13" x14ac:dyDescent="0.25">
      <c r="D192" s="8"/>
      <c r="E192" s="8"/>
      <c r="I192" s="4"/>
      <c r="J192" s="4"/>
      <c r="K192" s="4"/>
      <c r="L192" s="262"/>
      <c r="M192" s="444"/>
    </row>
    <row r="193" spans="4:13" x14ac:dyDescent="0.25">
      <c r="D193" s="8"/>
      <c r="E193" s="8"/>
      <c r="I193" s="4"/>
      <c r="J193" s="4"/>
      <c r="K193" s="4"/>
      <c r="L193" s="262"/>
      <c r="M193" s="444"/>
    </row>
    <row r="194" spans="4:13" x14ac:dyDescent="0.25">
      <c r="D194" s="8"/>
      <c r="E194" s="8"/>
      <c r="I194" s="4"/>
      <c r="J194" s="4"/>
      <c r="K194" s="4"/>
      <c r="L194" s="262"/>
      <c r="M194" s="444"/>
    </row>
    <row r="195" spans="4:13" x14ac:dyDescent="0.25">
      <c r="D195" s="8"/>
      <c r="E195" s="8"/>
      <c r="I195" s="4"/>
      <c r="J195" s="4"/>
      <c r="K195" s="4"/>
      <c r="L195" s="262"/>
      <c r="M195" s="444"/>
    </row>
    <row r="196" spans="4:13" x14ac:dyDescent="0.25">
      <c r="D196" s="8"/>
      <c r="E196" s="8"/>
      <c r="I196" s="4"/>
      <c r="J196" s="4"/>
      <c r="K196" s="4"/>
      <c r="L196" s="262"/>
      <c r="M196" s="444"/>
    </row>
    <row r="197" spans="4:13" x14ac:dyDescent="0.25">
      <c r="D197" s="8"/>
      <c r="E197" s="8"/>
      <c r="I197" s="4"/>
      <c r="J197" s="4"/>
      <c r="K197" s="4"/>
      <c r="L197" s="262"/>
      <c r="M197" s="444"/>
    </row>
    <row r="198" spans="4:13" x14ac:dyDescent="0.25">
      <c r="D198" s="8"/>
      <c r="E198" s="8"/>
      <c r="I198" s="4"/>
      <c r="J198" s="4"/>
      <c r="K198" s="4"/>
      <c r="L198" s="262"/>
      <c r="M198" s="444"/>
    </row>
    <row r="199" spans="4:13" x14ac:dyDescent="0.25">
      <c r="D199" s="8"/>
      <c r="E199" s="8"/>
      <c r="I199" s="4"/>
      <c r="J199" s="4"/>
      <c r="K199" s="4"/>
      <c r="L199" s="262"/>
      <c r="M199" s="444"/>
    </row>
    <row r="200" spans="4:13" x14ac:dyDescent="0.25">
      <c r="D200" s="8"/>
      <c r="E200" s="8"/>
      <c r="I200" s="4"/>
      <c r="J200" s="4"/>
      <c r="K200" s="4"/>
      <c r="L200" s="262"/>
      <c r="M200" s="444"/>
    </row>
    <row r="201" spans="4:13" x14ac:dyDescent="0.25">
      <c r="D201" s="8"/>
      <c r="E201" s="8"/>
      <c r="I201" s="4"/>
      <c r="J201" s="4"/>
      <c r="K201" s="4"/>
      <c r="L201" s="262"/>
      <c r="M201" s="444"/>
    </row>
    <row r="202" spans="4:13" x14ac:dyDescent="0.25">
      <c r="D202" s="8"/>
      <c r="E202" s="8"/>
      <c r="I202" s="4"/>
      <c r="J202" s="4"/>
      <c r="K202" s="4"/>
      <c r="L202" s="262"/>
      <c r="M202" s="444"/>
    </row>
    <row r="203" spans="4:13" x14ac:dyDescent="0.25">
      <c r="D203" s="8"/>
      <c r="E203" s="8"/>
      <c r="I203" s="4"/>
      <c r="J203" s="4"/>
      <c r="K203" s="4"/>
      <c r="L203" s="262"/>
      <c r="M203" s="444"/>
    </row>
    <row r="204" spans="4:13" x14ac:dyDescent="0.25">
      <c r="D204" s="8"/>
      <c r="E204" s="8"/>
      <c r="I204" s="4"/>
      <c r="J204" s="4"/>
      <c r="K204" s="4"/>
      <c r="L204" s="262"/>
      <c r="M204" s="444"/>
    </row>
    <row r="205" spans="4:13" x14ac:dyDescent="0.25">
      <c r="D205" s="8"/>
      <c r="E205" s="8"/>
      <c r="I205" s="4"/>
      <c r="J205" s="4"/>
      <c r="K205" s="4"/>
      <c r="L205" s="262"/>
      <c r="M205" s="444"/>
    </row>
    <row r="206" spans="4:13" x14ac:dyDescent="0.25">
      <c r="D206" s="8"/>
      <c r="E206" s="8"/>
      <c r="I206" s="4"/>
      <c r="J206" s="4"/>
      <c r="K206" s="4"/>
      <c r="L206" s="262"/>
      <c r="M206" s="444"/>
    </row>
    <row r="207" spans="4:13" x14ac:dyDescent="0.25">
      <c r="D207" s="8"/>
      <c r="E207" s="8"/>
      <c r="I207" s="4"/>
      <c r="J207" s="4"/>
      <c r="K207" s="4"/>
      <c r="L207" s="262"/>
      <c r="M207" s="444"/>
    </row>
    <row r="208" spans="4:13" x14ac:dyDescent="0.25">
      <c r="D208" s="8"/>
      <c r="E208" s="8"/>
      <c r="I208" s="4"/>
      <c r="J208" s="4"/>
      <c r="K208" s="4"/>
      <c r="L208" s="262"/>
      <c r="M208" s="444"/>
    </row>
    <row r="209" spans="4:13" x14ac:dyDescent="0.25">
      <c r="D209" s="8"/>
      <c r="E209" s="8"/>
      <c r="I209" s="4"/>
      <c r="J209" s="4"/>
      <c r="K209" s="4"/>
      <c r="L209" s="262"/>
      <c r="M209" s="444"/>
    </row>
    <row r="210" spans="4:13" x14ac:dyDescent="0.25">
      <c r="D210" s="8"/>
      <c r="E210" s="8"/>
      <c r="I210" s="4"/>
      <c r="J210" s="4"/>
      <c r="K210" s="4"/>
      <c r="L210" s="262"/>
      <c r="M210" s="444"/>
    </row>
    <row r="211" spans="4:13" x14ac:dyDescent="0.25">
      <c r="D211" s="8"/>
      <c r="E211" s="8"/>
      <c r="I211" s="4"/>
      <c r="J211" s="4"/>
      <c r="K211" s="4"/>
      <c r="L211" s="262"/>
      <c r="M211" s="444"/>
    </row>
    <row r="212" spans="4:13" x14ac:dyDescent="0.25">
      <c r="D212" s="8"/>
      <c r="E212" s="8"/>
      <c r="I212" s="4"/>
      <c r="J212" s="4"/>
      <c r="K212" s="4"/>
      <c r="L212" s="262"/>
      <c r="M212" s="444"/>
    </row>
    <row r="213" spans="4:13" x14ac:dyDescent="0.25">
      <c r="D213" s="8"/>
      <c r="E213" s="8"/>
      <c r="I213" s="4"/>
      <c r="J213" s="4"/>
      <c r="K213" s="4"/>
      <c r="L213" s="262"/>
      <c r="M213" s="444"/>
    </row>
    <row r="214" spans="4:13" x14ac:dyDescent="0.25">
      <c r="D214" s="8"/>
      <c r="E214" s="8"/>
      <c r="I214" s="4"/>
      <c r="J214" s="4"/>
      <c r="K214" s="4"/>
      <c r="L214" s="262"/>
      <c r="M214" s="444"/>
    </row>
    <row r="215" spans="4:13" x14ac:dyDescent="0.25">
      <c r="D215" s="8"/>
      <c r="E215" s="8"/>
      <c r="I215" s="4"/>
      <c r="J215" s="4"/>
      <c r="K215" s="4"/>
      <c r="L215" s="262"/>
      <c r="M215" s="444"/>
    </row>
    <row r="216" spans="4:13" x14ac:dyDescent="0.25">
      <c r="D216" s="8"/>
      <c r="E216" s="8"/>
      <c r="I216" s="4"/>
      <c r="J216" s="4"/>
      <c r="K216" s="4"/>
      <c r="L216" s="262"/>
      <c r="M216" s="444"/>
    </row>
    <row r="217" spans="4:13" x14ac:dyDescent="0.25">
      <c r="D217" s="8"/>
      <c r="E217" s="8"/>
      <c r="I217" s="4"/>
      <c r="J217" s="4"/>
      <c r="K217" s="4"/>
      <c r="L217" s="262"/>
      <c r="M217" s="444"/>
    </row>
    <row r="218" spans="4:13" x14ac:dyDescent="0.25">
      <c r="D218" s="8"/>
      <c r="E218" s="8"/>
      <c r="I218" s="4"/>
      <c r="J218" s="4"/>
      <c r="K218" s="4"/>
      <c r="L218" s="262"/>
      <c r="M218" s="444"/>
    </row>
    <row r="219" spans="4:13" x14ac:dyDescent="0.25">
      <c r="D219" s="8"/>
      <c r="E219" s="8"/>
      <c r="I219" s="4"/>
      <c r="J219" s="4"/>
      <c r="K219" s="4"/>
      <c r="L219" s="262"/>
      <c r="M219" s="444"/>
    </row>
    <row r="220" spans="4:13" x14ac:dyDescent="0.25">
      <c r="D220" s="8"/>
      <c r="E220" s="8"/>
      <c r="I220" s="4"/>
      <c r="J220" s="4"/>
      <c r="K220" s="4"/>
      <c r="L220" s="262"/>
      <c r="M220" s="444"/>
    </row>
    <row r="221" spans="4:13" x14ac:dyDescent="0.25">
      <c r="D221" s="8"/>
      <c r="E221" s="8"/>
      <c r="I221" s="4"/>
      <c r="J221" s="4"/>
      <c r="K221" s="4"/>
      <c r="L221" s="262"/>
      <c r="M221" s="444"/>
    </row>
    <row r="222" spans="4:13" x14ac:dyDescent="0.25">
      <c r="D222" s="8"/>
      <c r="E222" s="8"/>
      <c r="I222" s="4"/>
      <c r="J222" s="4"/>
      <c r="K222" s="4"/>
      <c r="L222" s="262"/>
      <c r="M222" s="444"/>
    </row>
    <row r="223" spans="4:13" x14ac:dyDescent="0.25">
      <c r="D223" s="8"/>
      <c r="E223" s="8"/>
      <c r="I223" s="4"/>
      <c r="J223" s="4"/>
      <c r="K223" s="4"/>
      <c r="L223" s="262"/>
      <c r="M223" s="444"/>
    </row>
    <row r="224" spans="4:13" x14ac:dyDescent="0.25">
      <c r="D224" s="8"/>
      <c r="E224" s="8"/>
      <c r="I224" s="4"/>
      <c r="J224" s="4"/>
      <c r="K224" s="4"/>
      <c r="L224" s="262"/>
      <c r="M224" s="444"/>
    </row>
    <row r="225" spans="4:13" x14ac:dyDescent="0.25">
      <c r="D225" s="8"/>
      <c r="E225" s="8"/>
      <c r="I225" s="4"/>
      <c r="J225" s="4"/>
      <c r="K225" s="4"/>
      <c r="L225" s="262"/>
      <c r="M225" s="444"/>
    </row>
    <row r="226" spans="4:13" x14ac:dyDescent="0.25">
      <c r="D226" s="8"/>
      <c r="E226" s="8"/>
      <c r="I226" s="4"/>
      <c r="J226" s="4"/>
      <c r="K226" s="4"/>
      <c r="L226" s="262"/>
      <c r="M226" s="444"/>
    </row>
    <row r="227" spans="4:13" x14ac:dyDescent="0.25">
      <c r="D227" s="8"/>
      <c r="E227" s="8"/>
      <c r="I227" s="4"/>
      <c r="J227" s="4"/>
      <c r="K227" s="4"/>
      <c r="L227" s="262"/>
      <c r="M227" s="444"/>
    </row>
    <row r="228" spans="4:13" x14ac:dyDescent="0.25">
      <c r="D228" s="8"/>
      <c r="E228" s="8"/>
      <c r="I228" s="4"/>
      <c r="J228" s="4"/>
      <c r="K228" s="4"/>
      <c r="L228" s="262"/>
      <c r="M228" s="444"/>
    </row>
    <row r="229" spans="4:13" x14ac:dyDescent="0.25">
      <c r="D229" s="8"/>
      <c r="E229" s="8"/>
      <c r="I229" s="4"/>
      <c r="J229" s="4"/>
      <c r="K229" s="4"/>
      <c r="L229" s="262"/>
      <c r="M229" s="444"/>
    </row>
    <row r="230" spans="4:13" x14ac:dyDescent="0.25">
      <c r="D230" s="8"/>
      <c r="E230" s="8"/>
      <c r="I230" s="4"/>
      <c r="J230" s="4"/>
      <c r="K230" s="4"/>
      <c r="L230" s="262"/>
      <c r="M230" s="444"/>
    </row>
    <row r="231" spans="4:13" x14ac:dyDescent="0.25">
      <c r="D231" s="8"/>
      <c r="E231" s="8"/>
      <c r="I231" s="4"/>
      <c r="J231" s="4"/>
      <c r="K231" s="4"/>
      <c r="L231" s="262"/>
      <c r="M231" s="444"/>
    </row>
    <row r="232" spans="4:13" x14ac:dyDescent="0.25">
      <c r="D232" s="8"/>
      <c r="E232" s="8"/>
      <c r="I232" s="4"/>
      <c r="J232" s="4"/>
      <c r="K232" s="4"/>
      <c r="L232" s="262"/>
      <c r="M232" s="444"/>
    </row>
    <row r="233" spans="4:13" x14ac:dyDescent="0.25">
      <c r="D233" s="8"/>
      <c r="E233" s="8"/>
      <c r="I233" s="4"/>
      <c r="J233" s="4"/>
      <c r="K233" s="4"/>
      <c r="L233" s="262"/>
      <c r="M233" s="444"/>
    </row>
    <row r="234" spans="4:13" x14ac:dyDescent="0.25">
      <c r="D234" s="8"/>
      <c r="E234" s="8"/>
      <c r="I234" s="4"/>
      <c r="J234" s="4"/>
      <c r="K234" s="4"/>
      <c r="L234" s="262"/>
      <c r="M234" s="444"/>
    </row>
    <row r="235" spans="4:13" x14ac:dyDescent="0.25">
      <c r="D235" s="8"/>
      <c r="E235" s="8"/>
      <c r="I235" s="4"/>
      <c r="J235" s="4"/>
      <c r="K235" s="4"/>
      <c r="L235" s="262"/>
      <c r="M235" s="444"/>
    </row>
    <row r="236" spans="4:13" x14ac:dyDescent="0.25">
      <c r="D236" s="8"/>
      <c r="E236" s="8"/>
      <c r="I236" s="4"/>
      <c r="J236" s="4"/>
      <c r="K236" s="4"/>
      <c r="L236" s="262"/>
      <c r="M236" s="444"/>
    </row>
    <row r="237" spans="4:13" x14ac:dyDescent="0.25">
      <c r="D237" s="8"/>
      <c r="E237" s="8"/>
      <c r="I237" s="4"/>
      <c r="J237" s="4"/>
      <c r="K237" s="4"/>
      <c r="L237" s="262"/>
      <c r="M237" s="444"/>
    </row>
    <row r="238" spans="4:13" x14ac:dyDescent="0.25">
      <c r="D238" s="8"/>
      <c r="E238" s="8"/>
      <c r="I238" s="4"/>
      <c r="J238" s="4"/>
      <c r="K238" s="4"/>
      <c r="L238" s="262"/>
      <c r="M238" s="444"/>
    </row>
    <row r="239" spans="4:13" x14ac:dyDescent="0.25">
      <c r="D239" s="8"/>
      <c r="E239" s="8"/>
      <c r="I239" s="4"/>
      <c r="J239" s="4"/>
      <c r="K239" s="4"/>
      <c r="L239" s="262"/>
      <c r="M239" s="444"/>
    </row>
    <row r="240" spans="4:13" x14ac:dyDescent="0.25">
      <c r="D240" s="8"/>
      <c r="E240" s="8"/>
      <c r="I240" s="4"/>
      <c r="J240" s="4"/>
      <c r="K240" s="4"/>
      <c r="L240" s="262"/>
      <c r="M240" s="444"/>
    </row>
    <row r="241" spans="4:13" x14ac:dyDescent="0.25">
      <c r="D241" s="8"/>
      <c r="E241" s="8"/>
      <c r="I241" s="4"/>
      <c r="J241" s="4"/>
      <c r="K241" s="4"/>
      <c r="L241" s="262"/>
      <c r="M241" s="444"/>
    </row>
    <row r="242" spans="4:13" x14ac:dyDescent="0.25">
      <c r="D242" s="8"/>
      <c r="E242" s="8"/>
      <c r="I242" s="4"/>
      <c r="J242" s="4"/>
      <c r="K242" s="4"/>
      <c r="L242" s="262"/>
      <c r="M242" s="444"/>
    </row>
    <row r="243" spans="4:13" x14ac:dyDescent="0.25">
      <c r="D243" s="8"/>
      <c r="E243" s="8"/>
      <c r="I243" s="4"/>
      <c r="J243" s="4"/>
      <c r="K243" s="4"/>
      <c r="L243" s="262"/>
      <c r="M243" s="444"/>
    </row>
    <row r="244" spans="4:13" x14ac:dyDescent="0.25">
      <c r="D244" s="8"/>
      <c r="E244" s="8"/>
      <c r="I244" s="4"/>
      <c r="J244" s="4"/>
      <c r="K244" s="4"/>
      <c r="L244" s="262"/>
      <c r="M244" s="444"/>
    </row>
    <row r="245" spans="4:13" x14ac:dyDescent="0.25">
      <c r="D245" s="8"/>
      <c r="E245" s="8"/>
      <c r="I245" s="4"/>
      <c r="J245" s="4"/>
      <c r="K245" s="4"/>
      <c r="L245" s="262"/>
      <c r="M245" s="444"/>
    </row>
    <row r="246" spans="4:13" x14ac:dyDescent="0.25">
      <c r="D246" s="8"/>
      <c r="E246" s="8"/>
      <c r="I246" s="4"/>
      <c r="J246" s="4"/>
      <c r="K246" s="4"/>
      <c r="L246" s="262"/>
      <c r="M246" s="444"/>
    </row>
    <row r="247" spans="4:13" x14ac:dyDescent="0.25">
      <c r="D247" s="8"/>
      <c r="E247" s="8"/>
      <c r="I247" s="4"/>
      <c r="J247" s="4"/>
      <c r="K247" s="4"/>
      <c r="L247" s="262"/>
      <c r="M247" s="444"/>
    </row>
    <row r="248" spans="4:13" x14ac:dyDescent="0.25">
      <c r="D248" s="8"/>
      <c r="E248" s="8"/>
      <c r="I248" s="4"/>
      <c r="J248" s="4"/>
      <c r="K248" s="4"/>
      <c r="L248" s="262"/>
      <c r="M248" s="444"/>
    </row>
    <row r="249" spans="4:13" x14ac:dyDescent="0.25">
      <c r="D249" s="8"/>
      <c r="E249" s="8"/>
      <c r="I249" s="4"/>
      <c r="J249" s="4"/>
      <c r="K249" s="4"/>
      <c r="L249" s="262"/>
      <c r="M249" s="444"/>
    </row>
    <row r="250" spans="4:13" x14ac:dyDescent="0.25">
      <c r="D250" s="8"/>
      <c r="E250" s="8"/>
      <c r="I250" s="4"/>
      <c r="J250" s="4"/>
      <c r="K250" s="4"/>
      <c r="L250" s="262"/>
      <c r="M250" s="444"/>
    </row>
    <row r="251" spans="4:13" x14ac:dyDescent="0.25">
      <c r="D251" s="8"/>
      <c r="E251" s="8"/>
      <c r="I251" s="4"/>
      <c r="J251" s="4"/>
      <c r="K251" s="4"/>
      <c r="L251" s="262"/>
      <c r="M251" s="444"/>
    </row>
    <row r="252" spans="4:13" x14ac:dyDescent="0.25">
      <c r="D252" s="8"/>
      <c r="E252" s="8"/>
      <c r="I252" s="4"/>
      <c r="J252" s="4"/>
      <c r="K252" s="4"/>
      <c r="L252" s="262"/>
      <c r="M252" s="444"/>
    </row>
    <row r="253" spans="4:13" x14ac:dyDescent="0.25">
      <c r="D253" s="8"/>
      <c r="E253" s="8"/>
      <c r="I253" s="4"/>
      <c r="J253" s="4"/>
      <c r="K253" s="4"/>
      <c r="L253" s="262"/>
      <c r="M253" s="444"/>
    </row>
    <row r="254" spans="4:13" x14ac:dyDescent="0.25">
      <c r="D254" s="8"/>
      <c r="E254" s="8"/>
      <c r="I254" s="4"/>
      <c r="J254" s="4"/>
      <c r="K254" s="4"/>
      <c r="L254" s="262"/>
      <c r="M254" s="444"/>
    </row>
    <row r="255" spans="4:13" x14ac:dyDescent="0.25">
      <c r="D255" s="8"/>
      <c r="E255" s="8"/>
      <c r="I255" s="4"/>
      <c r="J255" s="4"/>
      <c r="K255" s="4"/>
      <c r="L255" s="262"/>
      <c r="M255" s="444"/>
    </row>
    <row r="256" spans="4:13" x14ac:dyDescent="0.25">
      <c r="D256" s="8"/>
      <c r="E256" s="8"/>
      <c r="I256" s="4"/>
      <c r="J256" s="4"/>
      <c r="K256" s="4"/>
      <c r="L256" s="262"/>
      <c r="M256" s="444"/>
    </row>
    <row r="257" spans="4:13" x14ac:dyDescent="0.25">
      <c r="D257" s="8"/>
      <c r="E257" s="8"/>
      <c r="I257" s="4"/>
      <c r="J257" s="4"/>
      <c r="K257" s="4"/>
      <c r="L257" s="262"/>
      <c r="M257" s="444"/>
    </row>
    <row r="258" spans="4:13" x14ac:dyDescent="0.25">
      <c r="D258" s="8"/>
      <c r="E258" s="8"/>
      <c r="I258" s="4"/>
      <c r="J258" s="4"/>
      <c r="K258" s="4"/>
      <c r="L258" s="262"/>
      <c r="M258" s="444"/>
    </row>
    <row r="259" spans="4:13" x14ac:dyDescent="0.25">
      <c r="D259" s="8"/>
      <c r="E259" s="8"/>
      <c r="I259" s="4"/>
      <c r="J259" s="4"/>
      <c r="K259" s="4"/>
      <c r="L259" s="262"/>
      <c r="M259" s="444"/>
    </row>
    <row r="260" spans="4:13" x14ac:dyDescent="0.25">
      <c r="D260" s="8"/>
      <c r="E260" s="8"/>
      <c r="I260" s="4"/>
      <c r="J260" s="4"/>
      <c r="K260" s="4"/>
      <c r="L260" s="262"/>
      <c r="M260" s="444"/>
    </row>
    <row r="261" spans="4:13" x14ac:dyDescent="0.25">
      <c r="D261" s="8"/>
      <c r="E261" s="8"/>
      <c r="I261" s="4"/>
      <c r="J261" s="4"/>
      <c r="K261" s="4"/>
      <c r="L261" s="262"/>
      <c r="M261" s="444"/>
    </row>
    <row r="262" spans="4:13" x14ac:dyDescent="0.25">
      <c r="D262" s="8"/>
      <c r="E262" s="8"/>
      <c r="I262" s="4"/>
      <c r="J262" s="4"/>
      <c r="K262" s="4"/>
      <c r="L262" s="262"/>
      <c r="M262" s="444"/>
    </row>
    <row r="263" spans="4:13" x14ac:dyDescent="0.25">
      <c r="D263" s="8"/>
      <c r="E263" s="8"/>
      <c r="I263" s="4"/>
      <c r="J263" s="4"/>
      <c r="K263" s="4"/>
      <c r="L263" s="262"/>
      <c r="M263" s="444"/>
    </row>
    <row r="264" spans="4:13" x14ac:dyDescent="0.25">
      <c r="D264" s="8"/>
      <c r="E264" s="8"/>
      <c r="I264" s="4"/>
      <c r="J264" s="4"/>
      <c r="K264" s="4"/>
      <c r="L264" s="262"/>
      <c r="M264" s="444"/>
    </row>
    <row r="265" spans="4:13" x14ac:dyDescent="0.25">
      <c r="D265" s="8"/>
      <c r="E265" s="8"/>
      <c r="I265" s="4"/>
      <c r="J265" s="4"/>
      <c r="K265" s="4"/>
      <c r="L265" s="262"/>
      <c r="M265" s="444"/>
    </row>
    <row r="266" spans="4:13" x14ac:dyDescent="0.25">
      <c r="D266" s="8"/>
      <c r="E266" s="8"/>
      <c r="I266" s="4"/>
      <c r="J266" s="4"/>
      <c r="K266" s="4"/>
      <c r="L266" s="262"/>
      <c r="M266" s="444"/>
    </row>
    <row r="267" spans="4:13" x14ac:dyDescent="0.25">
      <c r="D267" s="8"/>
      <c r="E267" s="8"/>
      <c r="I267" s="4"/>
      <c r="J267" s="4"/>
      <c r="K267" s="4"/>
      <c r="L267" s="262"/>
      <c r="M267" s="444"/>
    </row>
    <row r="268" spans="4:13" x14ac:dyDescent="0.25">
      <c r="D268" s="8"/>
      <c r="E268" s="8"/>
      <c r="I268" s="4"/>
      <c r="J268" s="4"/>
      <c r="K268" s="4"/>
      <c r="L268" s="262"/>
      <c r="M268" s="444"/>
    </row>
    <row r="269" spans="4:13" x14ac:dyDescent="0.25">
      <c r="D269" s="8"/>
      <c r="E269" s="8"/>
      <c r="I269" s="4"/>
      <c r="J269" s="4"/>
      <c r="K269" s="4"/>
      <c r="L269" s="262"/>
      <c r="M269" s="444"/>
    </row>
    <row r="270" spans="4:13" x14ac:dyDescent="0.25">
      <c r="D270" s="8"/>
      <c r="E270" s="8"/>
      <c r="I270" s="4"/>
      <c r="J270" s="4"/>
      <c r="K270" s="4"/>
      <c r="L270" s="262"/>
      <c r="M270" s="444"/>
    </row>
    <row r="271" spans="4:13" x14ac:dyDescent="0.25">
      <c r="D271" s="8"/>
      <c r="E271" s="8"/>
      <c r="I271" s="4"/>
      <c r="J271" s="4"/>
      <c r="K271" s="4"/>
      <c r="L271" s="262"/>
      <c r="M271" s="444"/>
    </row>
    <row r="272" spans="4:13" x14ac:dyDescent="0.25">
      <c r="D272" s="8"/>
      <c r="E272" s="8"/>
      <c r="I272" s="4"/>
      <c r="J272" s="4"/>
      <c r="K272" s="4"/>
      <c r="L272" s="262"/>
      <c r="M272" s="444"/>
    </row>
    <row r="273" spans="4:13" x14ac:dyDescent="0.25">
      <c r="D273" s="8"/>
      <c r="E273" s="8"/>
      <c r="I273" s="4"/>
      <c r="J273" s="4"/>
      <c r="K273" s="4"/>
      <c r="L273" s="262"/>
      <c r="M273" s="444"/>
    </row>
    <row r="274" spans="4:13" x14ac:dyDescent="0.25">
      <c r="D274" s="8"/>
      <c r="E274" s="8"/>
      <c r="I274" s="4"/>
      <c r="J274" s="4"/>
      <c r="K274" s="4"/>
      <c r="L274" s="262"/>
      <c r="M274" s="444"/>
    </row>
    <row r="275" spans="4:13" x14ac:dyDescent="0.25">
      <c r="D275" s="8"/>
      <c r="E275" s="8"/>
      <c r="I275" s="4"/>
      <c r="J275" s="4"/>
      <c r="K275" s="4"/>
      <c r="L275" s="262"/>
      <c r="M275" s="444"/>
    </row>
    <row r="276" spans="4:13" x14ac:dyDescent="0.25">
      <c r="D276" s="8"/>
      <c r="E276" s="8"/>
      <c r="I276" s="4"/>
      <c r="J276" s="4"/>
      <c r="K276" s="4"/>
      <c r="L276" s="262"/>
      <c r="M276" s="444"/>
    </row>
    <row r="277" spans="4:13" x14ac:dyDescent="0.25">
      <c r="D277" s="8"/>
      <c r="E277" s="8"/>
      <c r="I277" s="4"/>
      <c r="J277" s="4"/>
      <c r="K277" s="4"/>
      <c r="L277" s="262"/>
      <c r="M277" s="444"/>
    </row>
    <row r="278" spans="4:13" x14ac:dyDescent="0.25">
      <c r="D278" s="8"/>
      <c r="E278" s="8"/>
      <c r="I278" s="4"/>
      <c r="J278" s="4"/>
      <c r="K278" s="4"/>
      <c r="L278" s="262"/>
      <c r="M278" s="444"/>
    </row>
    <row r="279" spans="4:13" x14ac:dyDescent="0.25">
      <c r="D279" s="8"/>
      <c r="E279" s="8"/>
      <c r="I279" s="4"/>
      <c r="J279" s="4"/>
      <c r="K279" s="4"/>
      <c r="L279" s="262"/>
      <c r="M279" s="444"/>
    </row>
    <row r="280" spans="4:13" x14ac:dyDescent="0.25">
      <c r="D280" s="8"/>
      <c r="E280" s="8"/>
      <c r="I280" s="4"/>
      <c r="J280" s="4"/>
      <c r="K280" s="4"/>
      <c r="L280" s="262"/>
      <c r="M280" s="444"/>
    </row>
    <row r="281" spans="4:13" x14ac:dyDescent="0.25">
      <c r="D281" s="8"/>
      <c r="E281" s="8"/>
      <c r="I281" s="4"/>
      <c r="J281" s="4"/>
      <c r="K281" s="4"/>
      <c r="L281" s="262"/>
      <c r="M281" s="444"/>
    </row>
    <row r="282" spans="4:13" x14ac:dyDescent="0.25">
      <c r="D282" s="8"/>
      <c r="E282" s="8"/>
      <c r="I282" s="4"/>
      <c r="J282" s="4"/>
      <c r="K282" s="4"/>
      <c r="L282" s="262"/>
      <c r="M282" s="444"/>
    </row>
    <row r="283" spans="4:13" x14ac:dyDescent="0.25">
      <c r="D283" s="8"/>
      <c r="E283" s="8"/>
      <c r="I283" s="4"/>
      <c r="J283" s="4"/>
      <c r="K283" s="4"/>
      <c r="L283" s="262"/>
      <c r="M283" s="444"/>
    </row>
    <row r="284" spans="4:13" x14ac:dyDescent="0.25">
      <c r="D284" s="8"/>
      <c r="E284" s="8"/>
      <c r="I284" s="4"/>
      <c r="J284" s="4"/>
      <c r="K284" s="4"/>
      <c r="L284" s="262"/>
      <c r="M284" s="444"/>
    </row>
    <row r="285" spans="4:13" x14ac:dyDescent="0.25">
      <c r="D285" s="8"/>
      <c r="E285" s="8"/>
      <c r="I285" s="4"/>
      <c r="J285" s="4"/>
      <c r="K285" s="4"/>
      <c r="L285" s="262"/>
      <c r="M285" s="444"/>
    </row>
    <row r="286" spans="4:13" x14ac:dyDescent="0.25">
      <c r="D286" s="8"/>
      <c r="E286" s="8"/>
      <c r="I286" s="4"/>
      <c r="J286" s="4"/>
      <c r="K286" s="4"/>
      <c r="L286" s="262"/>
      <c r="M286" s="444"/>
    </row>
    <row r="287" spans="4:13" x14ac:dyDescent="0.25">
      <c r="D287" s="8"/>
      <c r="E287" s="8"/>
      <c r="I287" s="4"/>
      <c r="J287" s="4"/>
      <c r="K287" s="4"/>
      <c r="L287" s="262"/>
      <c r="M287" s="444"/>
    </row>
    <row r="288" spans="4:13" x14ac:dyDescent="0.25">
      <c r="D288" s="8"/>
      <c r="E288" s="8"/>
      <c r="I288" s="4"/>
      <c r="J288" s="4"/>
      <c r="K288" s="4"/>
      <c r="L288" s="262"/>
      <c r="M288" s="444"/>
    </row>
    <row r="289" spans="4:13" x14ac:dyDescent="0.25">
      <c r="D289" s="8"/>
      <c r="E289" s="8"/>
      <c r="I289" s="4"/>
      <c r="J289" s="4"/>
      <c r="K289" s="4"/>
      <c r="L289" s="262"/>
      <c r="M289" s="444"/>
    </row>
    <row r="290" spans="4:13" x14ac:dyDescent="0.25">
      <c r="D290" s="8"/>
      <c r="E290" s="8"/>
      <c r="I290" s="4"/>
      <c r="J290" s="4"/>
      <c r="K290" s="4"/>
      <c r="L290" s="262"/>
      <c r="M290" s="444"/>
    </row>
    <row r="291" spans="4:13" x14ac:dyDescent="0.25">
      <c r="D291" s="8"/>
      <c r="E291" s="8"/>
      <c r="I291" s="4"/>
      <c r="J291" s="4"/>
      <c r="K291" s="4"/>
      <c r="L291" s="262"/>
      <c r="M291" s="444"/>
    </row>
    <row r="292" spans="4:13" x14ac:dyDescent="0.25">
      <c r="D292" s="8"/>
      <c r="E292" s="8"/>
      <c r="I292" s="4"/>
      <c r="J292" s="4"/>
      <c r="K292" s="4"/>
      <c r="L292" s="262"/>
      <c r="M292" s="444"/>
    </row>
    <row r="293" spans="4:13" x14ac:dyDescent="0.25">
      <c r="D293" s="8"/>
      <c r="E293" s="8"/>
      <c r="I293" s="4"/>
      <c r="J293" s="4"/>
      <c r="K293" s="4"/>
      <c r="L293" s="262"/>
      <c r="M293" s="444"/>
    </row>
    <row r="294" spans="4:13" x14ac:dyDescent="0.25">
      <c r="D294" s="8"/>
      <c r="E294" s="8"/>
      <c r="I294" s="4"/>
      <c r="J294" s="4"/>
      <c r="K294" s="4"/>
      <c r="L294" s="262"/>
      <c r="M294" s="444"/>
    </row>
    <row r="295" spans="4:13" x14ac:dyDescent="0.25">
      <c r="D295" s="8"/>
      <c r="E295" s="8"/>
      <c r="I295" s="4"/>
      <c r="J295" s="4"/>
      <c r="K295" s="4"/>
      <c r="L295" s="262"/>
      <c r="M295" s="444"/>
    </row>
    <row r="296" spans="4:13" x14ac:dyDescent="0.25">
      <c r="D296" s="8"/>
      <c r="E296" s="8"/>
      <c r="I296" s="4"/>
      <c r="J296" s="4"/>
      <c r="K296" s="4"/>
      <c r="L296" s="262"/>
      <c r="M296" s="444"/>
    </row>
    <row r="297" spans="4:13" x14ac:dyDescent="0.25">
      <c r="D297" s="8"/>
      <c r="E297" s="8"/>
      <c r="I297" s="4"/>
      <c r="J297" s="4"/>
      <c r="K297" s="4"/>
      <c r="L297" s="262"/>
      <c r="M297" s="444"/>
    </row>
    <row r="298" spans="4:13" x14ac:dyDescent="0.25">
      <c r="D298" s="8"/>
      <c r="E298" s="8"/>
      <c r="I298" s="4"/>
      <c r="J298" s="4"/>
      <c r="K298" s="4"/>
      <c r="L298" s="262"/>
      <c r="M298" s="444"/>
    </row>
    <row r="299" spans="4:13" x14ac:dyDescent="0.25">
      <c r="D299" s="8"/>
      <c r="E299" s="8"/>
      <c r="I299" s="4"/>
      <c r="J299" s="4"/>
      <c r="K299" s="4"/>
      <c r="L299" s="262"/>
      <c r="M299" s="444"/>
    </row>
    <row r="300" spans="4:13" x14ac:dyDescent="0.25">
      <c r="D300" s="8"/>
      <c r="E300" s="8"/>
      <c r="I300" s="4"/>
      <c r="J300" s="4"/>
      <c r="K300" s="4"/>
      <c r="L300" s="262"/>
      <c r="M300" s="444"/>
    </row>
    <row r="301" spans="4:13" x14ac:dyDescent="0.25">
      <c r="D301" s="8"/>
      <c r="E301" s="8"/>
      <c r="I301" s="4"/>
      <c r="J301" s="4"/>
      <c r="K301" s="4"/>
      <c r="L301" s="262"/>
      <c r="M301" s="444"/>
    </row>
    <row r="302" spans="4:13" x14ac:dyDescent="0.25">
      <c r="D302" s="8"/>
      <c r="E302" s="8"/>
      <c r="I302" s="4"/>
      <c r="J302" s="4"/>
      <c r="K302" s="4"/>
      <c r="L302" s="262"/>
      <c r="M302" s="444"/>
    </row>
    <row r="303" spans="4:13" x14ac:dyDescent="0.25">
      <c r="D303" s="8"/>
      <c r="E303" s="8"/>
      <c r="I303" s="4"/>
      <c r="J303" s="4"/>
      <c r="K303" s="4"/>
      <c r="L303" s="262"/>
      <c r="M303" s="444"/>
    </row>
    <row r="304" spans="4:13" x14ac:dyDescent="0.25">
      <c r="D304" s="8"/>
      <c r="E304" s="8"/>
      <c r="I304" s="4"/>
      <c r="J304" s="4"/>
      <c r="K304" s="4"/>
      <c r="L304" s="262"/>
      <c r="M304" s="444"/>
    </row>
    <row r="305" spans="4:13" x14ac:dyDescent="0.25">
      <c r="D305" s="8"/>
      <c r="E305" s="8"/>
      <c r="I305" s="4"/>
      <c r="J305" s="4"/>
      <c r="K305" s="4"/>
      <c r="L305" s="262"/>
      <c r="M305" s="444"/>
    </row>
    <row r="306" spans="4:13" x14ac:dyDescent="0.25">
      <c r="D306" s="8"/>
      <c r="E306" s="8"/>
      <c r="I306" s="4"/>
      <c r="J306" s="4"/>
      <c r="K306" s="4"/>
      <c r="L306" s="262"/>
      <c r="M306" s="444"/>
    </row>
    <row r="307" spans="4:13" x14ac:dyDescent="0.25">
      <c r="D307" s="8"/>
      <c r="E307" s="8"/>
      <c r="I307" s="4"/>
      <c r="J307" s="4"/>
      <c r="K307" s="4"/>
      <c r="L307" s="262"/>
      <c r="M307" s="444"/>
    </row>
    <row r="308" spans="4:13" x14ac:dyDescent="0.25">
      <c r="D308" s="8"/>
      <c r="E308" s="8"/>
      <c r="I308" s="4"/>
      <c r="J308" s="4"/>
      <c r="K308" s="4"/>
      <c r="L308" s="262"/>
      <c r="M308" s="444"/>
    </row>
    <row r="309" spans="4:13" x14ac:dyDescent="0.25">
      <c r="D309" s="8"/>
      <c r="E309" s="8"/>
      <c r="I309" s="4"/>
      <c r="J309" s="4"/>
      <c r="K309" s="4"/>
      <c r="L309" s="262"/>
      <c r="M309" s="444"/>
    </row>
    <row r="310" spans="4:13" x14ac:dyDescent="0.25">
      <c r="D310" s="8"/>
      <c r="E310" s="8"/>
      <c r="I310" s="4"/>
      <c r="J310" s="4"/>
      <c r="K310" s="4"/>
      <c r="L310" s="262"/>
      <c r="M310" s="444"/>
    </row>
    <row r="311" spans="4:13" x14ac:dyDescent="0.25">
      <c r="D311" s="8"/>
      <c r="E311" s="8"/>
      <c r="I311" s="4"/>
      <c r="J311" s="4"/>
      <c r="K311" s="4"/>
      <c r="L311" s="262"/>
      <c r="M311" s="444"/>
    </row>
    <row r="312" spans="4:13" x14ac:dyDescent="0.25">
      <c r="D312" s="8"/>
      <c r="E312" s="8"/>
      <c r="I312" s="4"/>
      <c r="J312" s="4"/>
      <c r="K312" s="4"/>
      <c r="L312" s="262"/>
      <c r="M312" s="444"/>
    </row>
    <row r="313" spans="4:13" x14ac:dyDescent="0.25">
      <c r="D313" s="8"/>
      <c r="E313" s="8"/>
      <c r="I313" s="4"/>
      <c r="J313" s="4"/>
      <c r="K313" s="4"/>
      <c r="L313" s="262"/>
      <c r="M313" s="444"/>
    </row>
    <row r="314" spans="4:13" x14ac:dyDescent="0.25">
      <c r="D314" s="8"/>
      <c r="E314" s="8"/>
      <c r="I314" s="4"/>
      <c r="J314" s="4"/>
      <c r="K314" s="4"/>
      <c r="L314" s="262"/>
      <c r="M314" s="444"/>
    </row>
    <row r="315" spans="4:13" x14ac:dyDescent="0.25">
      <c r="D315" s="8"/>
      <c r="E315" s="8"/>
      <c r="I315" s="4"/>
      <c r="J315" s="4"/>
      <c r="K315" s="4"/>
      <c r="L315" s="262"/>
      <c r="M315" s="444"/>
    </row>
    <row r="316" spans="4:13" x14ac:dyDescent="0.25">
      <c r="D316" s="8"/>
      <c r="E316" s="8"/>
      <c r="I316" s="4"/>
      <c r="J316" s="4"/>
      <c r="K316" s="4"/>
      <c r="L316" s="262"/>
      <c r="M316" s="444"/>
    </row>
    <row r="317" spans="4:13" x14ac:dyDescent="0.25">
      <c r="D317" s="8"/>
      <c r="E317" s="8"/>
      <c r="I317" s="4"/>
      <c r="J317" s="4"/>
      <c r="K317" s="4"/>
      <c r="L317" s="262"/>
      <c r="M317" s="444"/>
    </row>
    <row r="318" spans="4:13" x14ac:dyDescent="0.25">
      <c r="D318" s="8"/>
      <c r="E318" s="8"/>
      <c r="I318" s="4"/>
      <c r="J318" s="4"/>
      <c r="K318" s="4"/>
      <c r="L318" s="262"/>
      <c r="M318" s="444"/>
    </row>
    <row r="319" spans="4:13" x14ac:dyDescent="0.25">
      <c r="D319" s="8"/>
      <c r="E319" s="8"/>
      <c r="I319" s="4"/>
      <c r="J319" s="4"/>
      <c r="K319" s="4"/>
      <c r="L319" s="262"/>
      <c r="M319" s="444"/>
    </row>
    <row r="320" spans="4:13" x14ac:dyDescent="0.25">
      <c r="D320" s="8"/>
      <c r="E320" s="8"/>
      <c r="I320" s="4"/>
      <c r="J320" s="4"/>
      <c r="K320" s="4"/>
      <c r="L320" s="262"/>
      <c r="M320" s="444"/>
    </row>
    <row r="321" spans="4:13" x14ac:dyDescent="0.25">
      <c r="D321" s="8"/>
      <c r="E321" s="8"/>
      <c r="I321" s="4"/>
      <c r="J321" s="4"/>
      <c r="K321" s="4"/>
      <c r="L321" s="262"/>
      <c r="M321" s="444"/>
    </row>
    <row r="322" spans="4:13" x14ac:dyDescent="0.25">
      <c r="D322" s="8"/>
      <c r="E322" s="8"/>
      <c r="I322" s="4"/>
      <c r="J322" s="4"/>
      <c r="K322" s="4"/>
      <c r="L322" s="262"/>
      <c r="M322" s="444"/>
    </row>
    <row r="323" spans="4:13" x14ac:dyDescent="0.25">
      <c r="D323" s="8"/>
      <c r="E323" s="8"/>
      <c r="I323" s="4"/>
      <c r="J323" s="4"/>
      <c r="K323" s="4"/>
      <c r="L323" s="262"/>
      <c r="M323" s="444"/>
    </row>
    <row r="324" spans="4:13" x14ac:dyDescent="0.25">
      <c r="D324" s="8"/>
      <c r="E324" s="8"/>
      <c r="I324" s="4"/>
      <c r="J324" s="4"/>
      <c r="K324" s="4"/>
      <c r="L324" s="262"/>
      <c r="M324" s="444"/>
    </row>
    <row r="325" spans="4:13" x14ac:dyDescent="0.25">
      <c r="D325" s="8"/>
      <c r="E325" s="8"/>
      <c r="I325" s="4"/>
      <c r="J325" s="4"/>
      <c r="K325" s="4"/>
      <c r="L325" s="262"/>
      <c r="M325" s="444"/>
    </row>
    <row r="326" spans="4:13" x14ac:dyDescent="0.25">
      <c r="D326" s="8"/>
      <c r="E326" s="8"/>
      <c r="I326" s="4"/>
      <c r="J326" s="4"/>
      <c r="K326" s="4"/>
      <c r="L326" s="262"/>
      <c r="M326" s="444"/>
    </row>
    <row r="327" spans="4:13" x14ac:dyDescent="0.25">
      <c r="D327" s="8"/>
      <c r="E327" s="8"/>
      <c r="I327" s="4"/>
      <c r="J327" s="4"/>
      <c r="K327" s="4"/>
      <c r="L327" s="262"/>
      <c r="M327" s="444"/>
    </row>
    <row r="328" spans="4:13" x14ac:dyDescent="0.25">
      <c r="D328" s="8"/>
      <c r="E328" s="8"/>
      <c r="I328" s="4"/>
      <c r="J328" s="4"/>
      <c r="K328" s="4"/>
      <c r="L328" s="262"/>
      <c r="M328" s="444"/>
    </row>
    <row r="329" spans="4:13" x14ac:dyDescent="0.25">
      <c r="D329" s="8"/>
      <c r="E329" s="8"/>
      <c r="I329" s="4"/>
      <c r="J329" s="4"/>
      <c r="K329" s="4"/>
      <c r="L329" s="262"/>
      <c r="M329" s="444"/>
    </row>
    <row r="330" spans="4:13" x14ac:dyDescent="0.25">
      <c r="D330" s="8"/>
      <c r="E330" s="8"/>
      <c r="I330" s="4"/>
      <c r="J330" s="4"/>
      <c r="K330" s="4"/>
      <c r="L330" s="262"/>
      <c r="M330" s="444"/>
    </row>
    <row r="331" spans="4:13" x14ac:dyDescent="0.25">
      <c r="D331" s="8"/>
      <c r="E331" s="8"/>
      <c r="I331" s="4"/>
      <c r="J331" s="4"/>
      <c r="K331" s="4"/>
      <c r="L331" s="262"/>
      <c r="M331" s="444"/>
    </row>
    <row r="332" spans="4:13" x14ac:dyDescent="0.25">
      <c r="D332" s="8"/>
      <c r="E332" s="8"/>
      <c r="I332" s="4"/>
      <c r="J332" s="4"/>
      <c r="K332" s="4"/>
      <c r="L332" s="262"/>
      <c r="M332" s="444"/>
    </row>
    <row r="333" spans="4:13" x14ac:dyDescent="0.25">
      <c r="D333" s="8"/>
      <c r="E333" s="8"/>
      <c r="I333" s="4"/>
      <c r="J333" s="4"/>
      <c r="K333" s="4"/>
      <c r="L333" s="262"/>
      <c r="M333" s="444"/>
    </row>
    <row r="334" spans="4:13" x14ac:dyDescent="0.25">
      <c r="D334" s="8"/>
      <c r="E334" s="8"/>
      <c r="I334" s="4"/>
      <c r="J334" s="4"/>
      <c r="K334" s="4"/>
      <c r="L334" s="262"/>
      <c r="M334" s="444"/>
    </row>
    <row r="335" spans="4:13" x14ac:dyDescent="0.25">
      <c r="D335" s="8"/>
      <c r="E335" s="8"/>
      <c r="I335" s="4"/>
      <c r="J335" s="4"/>
      <c r="K335" s="4"/>
      <c r="L335" s="262"/>
      <c r="M335" s="444"/>
    </row>
    <row r="336" spans="4:13" x14ac:dyDescent="0.25">
      <c r="D336" s="8"/>
      <c r="E336" s="8"/>
      <c r="I336" s="4"/>
      <c r="J336" s="4"/>
      <c r="K336" s="4"/>
      <c r="L336" s="262"/>
      <c r="M336" s="444"/>
    </row>
    <row r="337" spans="4:13" x14ac:dyDescent="0.25">
      <c r="D337" s="8"/>
      <c r="E337" s="8"/>
      <c r="I337" s="4"/>
      <c r="J337" s="4"/>
      <c r="K337" s="4"/>
      <c r="L337" s="262"/>
      <c r="M337" s="444"/>
    </row>
    <row r="338" spans="4:13" x14ac:dyDescent="0.25">
      <c r="D338" s="8"/>
      <c r="E338" s="8"/>
      <c r="I338" s="4"/>
      <c r="J338" s="4"/>
      <c r="K338" s="4"/>
      <c r="L338" s="262"/>
      <c r="M338" s="444"/>
    </row>
    <row r="339" spans="4:13" x14ac:dyDescent="0.25">
      <c r="D339" s="8"/>
      <c r="E339" s="8"/>
      <c r="I339" s="4"/>
      <c r="J339" s="4"/>
      <c r="K339" s="4"/>
      <c r="L339" s="262"/>
      <c r="M339" s="444"/>
    </row>
    <row r="340" spans="4:13" x14ac:dyDescent="0.25">
      <c r="D340" s="8"/>
      <c r="E340" s="8"/>
      <c r="I340" s="4"/>
      <c r="J340" s="4"/>
      <c r="K340" s="4"/>
      <c r="L340" s="262"/>
      <c r="M340" s="444"/>
    </row>
    <row r="341" spans="4:13" x14ac:dyDescent="0.25">
      <c r="D341" s="8"/>
      <c r="E341" s="8"/>
      <c r="I341" s="4"/>
      <c r="J341" s="4"/>
      <c r="K341" s="4"/>
      <c r="L341" s="262"/>
      <c r="M341" s="444"/>
    </row>
  </sheetData>
  <mergeCells count="2">
    <mergeCell ref="A1:P1"/>
    <mergeCell ref="A2:P2"/>
  </mergeCells>
  <phoneticPr fontId="21" type="noConversion"/>
  <printOptions horizontalCentered="1" verticalCentered="1"/>
  <pageMargins left="0" right="0" top="0" bottom="7.8740157480315001E-2" header="7.8740157480315001E-2" footer="0.118110236220472"/>
  <pageSetup paperSize="7" scale="82" orientation="landscape" r:id="rId1"/>
  <headerFooter>
    <oddFooter>Page &amp;P</oddFooter>
  </headerFooter>
  <rowBreaks count="3" manualBreakCount="3">
    <brk id="31" max="15" man="1"/>
    <brk id="54" max="15" man="1"/>
    <brk id="86" max="15" man="1"/>
  </rowBreaks>
  <ignoredErrors>
    <ignoredError sqref="H115:H117 K115:K116 E114:E117 K117 N115:N117 N8" formula="1"/>
    <ignoredError sqref="K9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4"/>
  <sheetViews>
    <sheetView view="pageBreakPreview" topLeftCell="A93" zoomScaleNormal="100" zoomScaleSheetLayoutView="100" workbookViewId="0">
      <selection activeCell="I149" sqref="I149"/>
    </sheetView>
  </sheetViews>
  <sheetFormatPr defaultColWidth="15.5703125" defaultRowHeight="12.75" x14ac:dyDescent="0.2"/>
  <cols>
    <col min="1" max="1" width="11.140625" style="119" customWidth="1"/>
    <col min="2" max="2" width="38.140625" style="105" customWidth="1"/>
    <col min="3" max="3" width="14" style="105" hidden="1" customWidth="1"/>
    <col min="4" max="4" width="14" style="6" hidden="1" customWidth="1"/>
    <col min="5" max="5" width="9.28515625" style="199" hidden="1" customWidth="1"/>
    <col min="6" max="7" width="12.42578125" style="6" hidden="1" customWidth="1"/>
    <col min="8" max="8" width="0.28515625" style="105" customWidth="1"/>
    <col min="9" max="9" width="12.5703125" style="105" customWidth="1"/>
    <col min="10" max="10" width="11.7109375" style="200" customWidth="1"/>
    <col min="11" max="11" width="11.7109375" style="105" customWidth="1"/>
    <col min="12" max="12" width="13.28515625" style="200" customWidth="1"/>
    <col min="13" max="13" width="13.28515625" style="273" customWidth="1"/>
    <col min="14" max="14" width="9.140625" style="273" customWidth="1"/>
    <col min="15" max="15" width="13.28515625" style="5" customWidth="1"/>
    <col min="16" max="16" width="13.85546875" style="308" customWidth="1"/>
    <col min="17" max="16384" width="15.5703125" style="105"/>
  </cols>
  <sheetData>
    <row r="1" spans="1:16" ht="24.75" customHeight="1" thickBot="1" x14ac:dyDescent="0.25">
      <c r="A1" s="1062" t="s">
        <v>0</v>
      </c>
      <c r="B1" s="1063"/>
      <c r="C1" s="1063"/>
      <c r="D1" s="1063"/>
      <c r="E1" s="1063"/>
      <c r="F1" s="1063"/>
      <c r="G1" s="1063"/>
      <c r="H1" s="1063"/>
      <c r="I1" s="1063"/>
      <c r="J1" s="1063"/>
      <c r="K1" s="1063"/>
      <c r="L1" s="1063"/>
      <c r="M1" s="1063"/>
      <c r="N1" s="1063"/>
      <c r="O1" s="1063"/>
      <c r="P1" s="1064"/>
    </row>
    <row r="2" spans="1:16" ht="28.9" customHeight="1" thickBot="1" x14ac:dyDescent="0.25">
      <c r="A2" s="1059" t="s">
        <v>338</v>
      </c>
      <c r="B2" s="1060"/>
      <c r="C2" s="1060"/>
      <c r="D2" s="1060"/>
      <c r="E2" s="1060"/>
      <c r="F2" s="1060"/>
      <c r="G2" s="1060"/>
      <c r="H2" s="1060"/>
      <c r="I2" s="1060"/>
      <c r="J2" s="1060"/>
      <c r="K2" s="1060"/>
      <c r="L2" s="1060"/>
      <c r="M2" s="1060"/>
      <c r="N2" s="1060"/>
      <c r="O2" s="1060"/>
      <c r="P2" s="1061"/>
    </row>
    <row r="3" spans="1:16" s="269" customFormat="1" ht="79.5" customHeight="1" thickBot="1" x14ac:dyDescent="0.3">
      <c r="A3" s="228" t="s">
        <v>2</v>
      </c>
      <c r="B3" s="213" t="s">
        <v>132</v>
      </c>
      <c r="C3" s="155" t="s">
        <v>7</v>
      </c>
      <c r="D3" s="122" t="s">
        <v>8</v>
      </c>
      <c r="E3" s="122" t="s">
        <v>9</v>
      </c>
      <c r="F3" s="122" t="s">
        <v>133</v>
      </c>
      <c r="G3" s="123" t="s">
        <v>11</v>
      </c>
      <c r="H3" s="122" t="s">
        <v>347</v>
      </c>
      <c r="I3" s="122" t="s">
        <v>12</v>
      </c>
      <c r="J3" s="768" t="s">
        <v>352</v>
      </c>
      <c r="K3" s="263" t="s">
        <v>355</v>
      </c>
      <c r="L3" s="124" t="s">
        <v>377</v>
      </c>
      <c r="M3" s="274" t="s">
        <v>353</v>
      </c>
      <c r="N3" s="274" t="s">
        <v>411</v>
      </c>
      <c r="O3" s="385" t="s">
        <v>412</v>
      </c>
      <c r="P3" s="453" t="s">
        <v>414</v>
      </c>
    </row>
    <row r="4" spans="1:16" ht="15" customHeight="1" x14ac:dyDescent="0.2">
      <c r="A4" s="214">
        <v>2111001</v>
      </c>
      <c r="B4" s="215" t="s">
        <v>134</v>
      </c>
      <c r="C4" s="216">
        <v>2009985</v>
      </c>
      <c r="D4" s="125">
        <v>2072471.45</v>
      </c>
      <c r="E4" s="217">
        <f>D4/C4*100</f>
        <v>103.10880180697866</v>
      </c>
      <c r="F4" s="126">
        <v>1731391</v>
      </c>
      <c r="G4" s="126">
        <v>1217628.29</v>
      </c>
      <c r="H4" s="129">
        <f>G4/F4*100</f>
        <v>70.326592317968618</v>
      </c>
      <c r="I4" s="218">
        <v>2059355</v>
      </c>
      <c r="J4" s="127">
        <v>3234849.59</v>
      </c>
      <c r="K4" s="264">
        <f>J4/I4*100</f>
        <v>157.0807165350316</v>
      </c>
      <c r="L4" s="10">
        <v>1907993</v>
      </c>
      <c r="M4" s="275">
        <v>1436395.68</v>
      </c>
      <c r="N4" s="127">
        <f>M4/L4*100</f>
        <v>75.283068648574698</v>
      </c>
      <c r="O4" s="288">
        <f>L4</f>
        <v>1907993</v>
      </c>
      <c r="P4" s="104">
        <f>O4</f>
        <v>1907993</v>
      </c>
    </row>
    <row r="5" spans="1:16" ht="15" customHeight="1" thickBot="1" x14ac:dyDescent="0.25">
      <c r="A5" s="113">
        <v>2111102</v>
      </c>
      <c r="B5" s="107" t="s">
        <v>135</v>
      </c>
      <c r="C5" s="186">
        <v>240000</v>
      </c>
      <c r="D5" s="129">
        <v>215669.5</v>
      </c>
      <c r="E5" s="219">
        <f t="shared" ref="E5:E80" si="0">D5/C5*100</f>
        <v>89.862291666666678</v>
      </c>
      <c r="F5" s="130">
        <v>204989</v>
      </c>
      <c r="G5" s="130">
        <v>186128.79</v>
      </c>
      <c r="H5" s="129">
        <f>G5/F5*100</f>
        <v>90.799403870451584</v>
      </c>
      <c r="I5" s="131">
        <v>204989</v>
      </c>
      <c r="J5" s="127">
        <v>292276.40000000002</v>
      </c>
      <c r="K5" s="264">
        <f>J5/I5*100</f>
        <v>142.58150437340541</v>
      </c>
      <c r="L5" s="103">
        <v>274533</v>
      </c>
      <c r="M5" s="276">
        <v>71065.37</v>
      </c>
      <c r="N5" s="127">
        <f t="shared" ref="N5:N68" si="1">M5/L5*100</f>
        <v>25.885911711888916</v>
      </c>
      <c r="O5" s="288">
        <f>L5</f>
        <v>274533</v>
      </c>
      <c r="P5" s="104">
        <f t="shared" ref="P5:P68" si="2">O5</f>
        <v>274533</v>
      </c>
    </row>
    <row r="6" spans="1:16" ht="15" customHeight="1" thickBot="1" x14ac:dyDescent="0.25">
      <c r="A6" s="220"/>
      <c r="B6" s="215"/>
      <c r="C6" s="221">
        <f>SUM(C4:C5)</f>
        <v>2249985</v>
      </c>
      <c r="D6" s="132">
        <f>SUM(D4:D5)</f>
        <v>2288140.9500000002</v>
      </c>
      <c r="E6" s="222">
        <f t="shared" si="0"/>
        <v>101.69583130554204</v>
      </c>
      <c r="F6" s="133">
        <f>SUM(F4:F5)</f>
        <v>1936380</v>
      </c>
      <c r="G6" s="133">
        <f>SUM(G4:G5)</f>
        <v>1403757.08</v>
      </c>
      <c r="H6" s="135">
        <f>G6/F6*100</f>
        <v>72.493884464826124</v>
      </c>
      <c r="I6" s="135">
        <f>SUM(I4:I5)</f>
        <v>2264344</v>
      </c>
      <c r="J6" s="134">
        <f>SUM(J4:J5)</f>
        <v>3527125.9899999998</v>
      </c>
      <c r="K6" s="265">
        <f>J6/I6*100</f>
        <v>155.76811606363697</v>
      </c>
      <c r="L6" s="135">
        <f t="shared" ref="L6:M6" si="3">SUM(L4:L5)</f>
        <v>2182526</v>
      </c>
      <c r="M6" s="277">
        <f t="shared" si="3"/>
        <v>1507461.0499999998</v>
      </c>
      <c r="N6" s="134">
        <f t="shared" si="1"/>
        <v>69.069557476062144</v>
      </c>
      <c r="O6" s="289">
        <f>SUM(O4:O5)</f>
        <v>2182526</v>
      </c>
      <c r="P6" s="291">
        <f>SUM(P4:P5)</f>
        <v>2182526</v>
      </c>
    </row>
    <row r="7" spans="1:16" ht="15" customHeight="1" x14ac:dyDescent="0.2">
      <c r="A7" s="223">
        <v>2111200</v>
      </c>
      <c r="B7" s="224" t="s">
        <v>136</v>
      </c>
      <c r="D7" s="129"/>
      <c r="E7" s="225"/>
      <c r="F7" s="130"/>
      <c r="G7" s="130"/>
      <c r="H7" s="131"/>
      <c r="I7" s="131"/>
      <c r="J7" s="127"/>
      <c r="K7" s="264"/>
      <c r="L7" s="136"/>
      <c r="M7" s="202"/>
      <c r="N7" s="127"/>
      <c r="O7" s="290"/>
      <c r="P7" s="104"/>
    </row>
    <row r="8" spans="1:16" ht="15" customHeight="1" x14ac:dyDescent="0.2">
      <c r="A8" s="108">
        <v>2111208</v>
      </c>
      <c r="B8" s="137" t="s">
        <v>137</v>
      </c>
      <c r="C8" s="397">
        <v>21000</v>
      </c>
      <c r="D8" s="102">
        <v>13462</v>
      </c>
      <c r="E8" s="103">
        <f t="shared" si="0"/>
        <v>64.104761904761915</v>
      </c>
      <c r="F8" s="104">
        <v>10000</v>
      </c>
      <c r="G8" s="104">
        <v>10922</v>
      </c>
      <c r="H8" s="103">
        <f>G8/F8*100</f>
        <v>109.22</v>
      </c>
      <c r="I8" s="103">
        <v>10000</v>
      </c>
      <c r="J8" s="103">
        <v>10092.969999999999</v>
      </c>
      <c r="K8" s="102">
        <f>J8/I8*100</f>
        <v>100.92969999999998</v>
      </c>
      <c r="L8" s="10">
        <v>30000</v>
      </c>
      <c r="M8" s="202">
        <v>0</v>
      </c>
      <c r="N8" s="127">
        <f t="shared" si="1"/>
        <v>0</v>
      </c>
      <c r="O8" s="288">
        <f>L8</f>
        <v>30000</v>
      </c>
      <c r="P8" s="104">
        <f t="shared" si="2"/>
        <v>30000</v>
      </c>
    </row>
    <row r="9" spans="1:16" ht="15" customHeight="1" x14ac:dyDescent="0.2">
      <c r="A9" s="108">
        <v>2111238</v>
      </c>
      <c r="B9" s="107" t="s">
        <v>138</v>
      </c>
      <c r="C9" s="397">
        <v>12000</v>
      </c>
      <c r="D9" s="102">
        <v>5000</v>
      </c>
      <c r="E9" s="103">
        <f t="shared" si="0"/>
        <v>41.666666666666671</v>
      </c>
      <c r="F9" s="104">
        <v>12000</v>
      </c>
      <c r="G9" s="104">
        <v>6000</v>
      </c>
      <c r="H9" s="103">
        <f t="shared" ref="H9:H12" si="4">G9/F9*100</f>
        <v>50</v>
      </c>
      <c r="I9" s="103">
        <v>12000</v>
      </c>
      <c r="J9" s="103">
        <v>0</v>
      </c>
      <c r="K9" s="102">
        <f t="shared" ref="K9:K11" si="5">J9/I9*100</f>
        <v>0</v>
      </c>
      <c r="L9" s="10">
        <v>12000</v>
      </c>
      <c r="M9" s="202">
        <v>0</v>
      </c>
      <c r="N9" s="127">
        <f t="shared" si="1"/>
        <v>0</v>
      </c>
      <c r="O9" s="288">
        <f t="shared" ref="O9:O11" si="6">L9</f>
        <v>12000</v>
      </c>
      <c r="P9" s="104">
        <f t="shared" si="2"/>
        <v>12000</v>
      </c>
    </row>
    <row r="10" spans="1:16" ht="15" customHeight="1" x14ac:dyDescent="0.2">
      <c r="A10" s="108">
        <v>2111243</v>
      </c>
      <c r="B10" s="107" t="s">
        <v>139</v>
      </c>
      <c r="C10" s="397">
        <v>80636</v>
      </c>
      <c r="D10" s="102">
        <v>60924</v>
      </c>
      <c r="E10" s="103">
        <f t="shared" si="0"/>
        <v>75.55434297336177</v>
      </c>
      <c r="F10" s="104">
        <v>58000</v>
      </c>
      <c r="G10" s="104">
        <v>41972.18</v>
      </c>
      <c r="H10" s="103">
        <f t="shared" si="4"/>
        <v>72.365827586206905</v>
      </c>
      <c r="I10" s="103">
        <v>45000</v>
      </c>
      <c r="J10" s="103">
        <v>11951.5</v>
      </c>
      <c r="K10" s="102">
        <f t="shared" si="5"/>
        <v>26.558888888888887</v>
      </c>
      <c r="L10" s="10">
        <v>60000</v>
      </c>
      <c r="M10" s="202">
        <v>16000</v>
      </c>
      <c r="N10" s="127">
        <f t="shared" si="1"/>
        <v>26.666666666666668</v>
      </c>
      <c r="O10" s="288">
        <f t="shared" si="6"/>
        <v>60000</v>
      </c>
      <c r="P10" s="104">
        <f t="shared" si="2"/>
        <v>60000</v>
      </c>
    </row>
    <row r="11" spans="1:16" ht="15" customHeight="1" thickBot="1" x14ac:dyDescent="0.25">
      <c r="A11" s="108">
        <v>2111249</v>
      </c>
      <c r="B11" s="107" t="s">
        <v>140</v>
      </c>
      <c r="C11" s="397">
        <v>6000</v>
      </c>
      <c r="D11" s="102">
        <v>6000</v>
      </c>
      <c r="E11" s="103">
        <f t="shared" si="0"/>
        <v>100</v>
      </c>
      <c r="F11" s="104">
        <v>6000</v>
      </c>
      <c r="G11" s="104">
        <v>6000</v>
      </c>
      <c r="H11" s="103">
        <f t="shared" si="4"/>
        <v>100</v>
      </c>
      <c r="I11" s="103">
        <v>6000</v>
      </c>
      <c r="J11" s="103"/>
      <c r="K11" s="102">
        <f t="shared" si="5"/>
        <v>0</v>
      </c>
      <c r="L11" s="10">
        <v>6000</v>
      </c>
      <c r="M11" s="202">
        <v>0</v>
      </c>
      <c r="N11" s="127">
        <f t="shared" si="1"/>
        <v>0</v>
      </c>
      <c r="O11" s="288">
        <f t="shared" si="6"/>
        <v>6000</v>
      </c>
      <c r="P11" s="104">
        <f t="shared" si="2"/>
        <v>6000</v>
      </c>
    </row>
    <row r="12" spans="1:16" ht="15" customHeight="1" thickBot="1" x14ac:dyDescent="0.25">
      <c r="A12" s="108"/>
      <c r="B12" s="107"/>
      <c r="C12" s="109">
        <f>SUM(C8:C11)</f>
        <v>119636</v>
      </c>
      <c r="D12" s="138">
        <f>SUM(D8:D11)</f>
        <v>85386</v>
      </c>
      <c r="E12" s="110">
        <f t="shared" si="0"/>
        <v>71.371493530375474</v>
      </c>
      <c r="F12" s="109">
        <f>SUM(F8:F11)</f>
        <v>86000</v>
      </c>
      <c r="G12" s="139">
        <f>SUM(G8:G11)</f>
        <v>64894.18</v>
      </c>
      <c r="H12" s="110">
        <f t="shared" si="4"/>
        <v>75.4583488372093</v>
      </c>
      <c r="I12" s="110">
        <f>SUM(I8:I11)</f>
        <v>73000</v>
      </c>
      <c r="J12" s="110">
        <f>SUM(J8:J11)</f>
        <v>22044.47</v>
      </c>
      <c r="K12" s="158">
        <f>J12/I12*100</f>
        <v>30.197904109589039</v>
      </c>
      <c r="L12" s="110">
        <f>SUM(L8:L11)</f>
        <v>108000</v>
      </c>
      <c r="M12" s="158">
        <f>SUM(M8:M11)</f>
        <v>16000</v>
      </c>
      <c r="N12" s="134">
        <f t="shared" si="1"/>
        <v>14.814814814814813</v>
      </c>
      <c r="O12" s="291">
        <f>SUM(O8:O11)</f>
        <v>108000</v>
      </c>
      <c r="P12" s="291">
        <f>SUM(P8:P11)</f>
        <v>108000</v>
      </c>
    </row>
    <row r="13" spans="1:16" ht="15" customHeight="1" x14ac:dyDescent="0.2">
      <c r="A13" s="223">
        <v>2121000</v>
      </c>
      <c r="B13" s="224" t="s">
        <v>141</v>
      </c>
      <c r="C13" s="167"/>
      <c r="D13" s="129"/>
      <c r="E13" s="225"/>
      <c r="F13" s="131"/>
      <c r="G13" s="130"/>
      <c r="H13" s="131"/>
      <c r="I13" s="131"/>
      <c r="J13" s="127"/>
      <c r="K13" s="264"/>
      <c r="L13" s="136"/>
      <c r="M13" s="202"/>
      <c r="N13" s="127"/>
      <c r="O13" s="290"/>
      <c r="P13" s="104"/>
    </row>
    <row r="14" spans="1:16" ht="15" customHeight="1" x14ac:dyDescent="0.2">
      <c r="A14" s="108">
        <v>2121001</v>
      </c>
      <c r="B14" s="107" t="s">
        <v>142</v>
      </c>
      <c r="C14" s="128">
        <v>50000</v>
      </c>
      <c r="D14" s="129">
        <v>39591.21</v>
      </c>
      <c r="E14" s="225">
        <f t="shared" si="0"/>
        <v>79.182419999999993</v>
      </c>
      <c r="F14" s="131">
        <v>50000</v>
      </c>
      <c r="G14" s="104">
        <v>12078.75</v>
      </c>
      <c r="H14" s="127">
        <f>G14/F14*100</f>
        <v>24.157500000000002</v>
      </c>
      <c r="I14" s="131">
        <v>50000</v>
      </c>
      <c r="J14" s="127">
        <v>30315.46</v>
      </c>
      <c r="K14" s="264">
        <f>J14/I14*100</f>
        <v>60.630919999999996</v>
      </c>
      <c r="L14" s="103">
        <v>35689</v>
      </c>
      <c r="M14" s="202">
        <v>22198.86</v>
      </c>
      <c r="N14" s="127">
        <f t="shared" si="1"/>
        <v>62.200846199108973</v>
      </c>
      <c r="O14" s="288">
        <f>L14</f>
        <v>35689</v>
      </c>
      <c r="P14" s="104">
        <f t="shared" si="2"/>
        <v>35689</v>
      </c>
    </row>
    <row r="15" spans="1:16" ht="15" customHeight="1" thickBot="1" x14ac:dyDescent="0.25">
      <c r="A15" s="108">
        <v>2121004</v>
      </c>
      <c r="B15" s="107" t="s">
        <v>336</v>
      </c>
      <c r="C15" s="128">
        <v>110000</v>
      </c>
      <c r="D15" s="129">
        <v>104000</v>
      </c>
      <c r="E15" s="225">
        <f t="shared" si="0"/>
        <v>94.545454545454547</v>
      </c>
      <c r="F15" s="140">
        <v>54000</v>
      </c>
      <c r="G15" s="104">
        <v>1800</v>
      </c>
      <c r="H15" s="127">
        <f>G15/F15*100</f>
        <v>3.3333333333333335</v>
      </c>
      <c r="I15" s="131">
        <v>26000</v>
      </c>
      <c r="J15" s="127">
        <v>0</v>
      </c>
      <c r="K15" s="264">
        <f>J15/I15*100</f>
        <v>0</v>
      </c>
      <c r="L15" s="103">
        <v>54000</v>
      </c>
      <c r="M15" s="202">
        <v>28000</v>
      </c>
      <c r="N15" s="127">
        <f t="shared" si="1"/>
        <v>51.851851851851848</v>
      </c>
      <c r="O15" s="288">
        <f>L15</f>
        <v>54000</v>
      </c>
      <c r="P15" s="104">
        <f t="shared" si="2"/>
        <v>54000</v>
      </c>
    </row>
    <row r="16" spans="1:16" ht="15" customHeight="1" thickBot="1" x14ac:dyDescent="0.25">
      <c r="A16" s="195"/>
      <c r="B16" s="114"/>
      <c r="C16" s="141">
        <f>SUM(C14:C15)</f>
        <v>160000</v>
      </c>
      <c r="D16" s="141">
        <f>SUM(D14:D15)</f>
        <v>143591.21</v>
      </c>
      <c r="E16" s="222">
        <f>D16/C16*100</f>
        <v>89.744506250000001</v>
      </c>
      <c r="F16" s="135">
        <f>SUM(F14:F15)</f>
        <v>104000</v>
      </c>
      <c r="G16" s="111">
        <f>SUM(G14:G15)</f>
        <v>13878.75</v>
      </c>
      <c r="H16" s="134">
        <f>G16/F16*100</f>
        <v>13.344951923076923</v>
      </c>
      <c r="I16" s="135">
        <f>SUM(I14:I15)</f>
        <v>76000</v>
      </c>
      <c r="J16" s="134">
        <f>SUM(J14:J15)</f>
        <v>30315.46</v>
      </c>
      <c r="K16" s="266">
        <f>J16/I16*100</f>
        <v>39.888763157894736</v>
      </c>
      <c r="L16" s="110">
        <f>SUM(L14:L15)</f>
        <v>89689</v>
      </c>
      <c r="M16" s="158">
        <f>SUM(M14:M15)</f>
        <v>50198.86</v>
      </c>
      <c r="N16" s="134">
        <f t="shared" si="1"/>
        <v>55.969918273143861</v>
      </c>
      <c r="O16" s="291">
        <f>SUM(O14:O15)</f>
        <v>89689</v>
      </c>
      <c r="P16" s="291">
        <f>SUM(P14:P15)</f>
        <v>89689</v>
      </c>
    </row>
    <row r="17" spans="1:17" s="151" customFormat="1" ht="26.25" customHeight="1" thickBot="1" x14ac:dyDescent="0.3">
      <c r="A17" s="142"/>
      <c r="B17" s="143" t="s">
        <v>143</v>
      </c>
      <c r="C17" s="144">
        <f>C16+C12+C6</f>
        <v>2529621</v>
      </c>
      <c r="D17" s="145">
        <f>D16+D12+D6</f>
        <v>2517118.16</v>
      </c>
      <c r="E17" s="144">
        <f>D17/C17*100</f>
        <v>99.505742559853843</v>
      </c>
      <c r="F17" s="145">
        <f>F16+F12+F6</f>
        <v>2126380</v>
      </c>
      <c r="G17" s="146">
        <f>G16+G12+G6</f>
        <v>1482530.01</v>
      </c>
      <c r="H17" s="110">
        <f>G17/F17*100</f>
        <v>69.720840583526936</v>
      </c>
      <c r="I17" s="147">
        <f>I16+I12+I6</f>
        <v>2413344</v>
      </c>
      <c r="J17" s="148">
        <f>J16+J12+J6</f>
        <v>3579485.92</v>
      </c>
      <c r="K17" s="149">
        <f>J17/I17*100</f>
        <v>148.32058421841231</v>
      </c>
      <c r="L17" s="150">
        <f>L16+L12+L6</f>
        <v>2380215</v>
      </c>
      <c r="M17" s="271">
        <f>M16+M12+M6</f>
        <v>1573659.91</v>
      </c>
      <c r="N17" s="110">
        <f>M17/L17*100</f>
        <v>66.114191785195871</v>
      </c>
      <c r="O17" s="292">
        <f>O16+O12+O6</f>
        <v>2380215</v>
      </c>
      <c r="P17" s="292">
        <f>P16+P12+P6</f>
        <v>2380215</v>
      </c>
    </row>
    <row r="18" spans="1:17" ht="15" customHeight="1" thickTop="1" x14ac:dyDescent="0.2">
      <c r="A18" s="108"/>
      <c r="B18" s="107"/>
      <c r="C18" s="226"/>
      <c r="D18" s="152"/>
      <c r="F18" s="152"/>
      <c r="G18" s="153"/>
      <c r="H18" s="131"/>
      <c r="I18" s="153"/>
      <c r="J18" s="127"/>
      <c r="K18" s="153"/>
      <c r="L18" s="136"/>
      <c r="M18" s="202"/>
      <c r="N18" s="127"/>
      <c r="O18" s="293"/>
      <c r="P18" s="388"/>
    </row>
    <row r="19" spans="1:17" ht="15" customHeight="1" x14ac:dyDescent="0.2">
      <c r="A19" s="223">
        <v>2210100</v>
      </c>
      <c r="B19" s="224" t="s">
        <v>144</v>
      </c>
      <c r="D19" s="131"/>
      <c r="F19" s="131"/>
      <c r="G19" s="153"/>
      <c r="H19" s="131"/>
      <c r="I19" s="153"/>
      <c r="J19" s="127"/>
      <c r="K19" s="153"/>
      <c r="L19" s="136"/>
      <c r="M19" s="202"/>
      <c r="N19" s="127"/>
      <c r="O19" s="293"/>
      <c r="P19" s="388"/>
    </row>
    <row r="20" spans="1:17" ht="15" customHeight="1" x14ac:dyDescent="0.2">
      <c r="A20" s="108">
        <v>2210101</v>
      </c>
      <c r="B20" s="107" t="s">
        <v>239</v>
      </c>
      <c r="C20" s="397">
        <v>100000</v>
      </c>
      <c r="D20" s="103">
        <v>89976.87</v>
      </c>
      <c r="E20" s="118">
        <f t="shared" si="0"/>
        <v>89.976869999999991</v>
      </c>
      <c r="F20" s="103">
        <v>69000</v>
      </c>
      <c r="G20" s="118">
        <v>92424.25</v>
      </c>
      <c r="H20" s="103">
        <f t="shared" ref="H20:H24" si="7">G20/F20*100</f>
        <v>133.94818840579711</v>
      </c>
      <c r="I20" s="118">
        <v>33000</v>
      </c>
      <c r="J20" s="103">
        <v>67440.17</v>
      </c>
      <c r="K20" s="118">
        <f t="shared" ref="K20:K24" si="8">J20/I20*100</f>
        <v>204.36415151515152</v>
      </c>
      <c r="L20" s="103">
        <v>182780</v>
      </c>
      <c r="M20" s="202">
        <v>55859.48</v>
      </c>
      <c r="N20" s="127">
        <f t="shared" si="1"/>
        <v>30.561046066309228</v>
      </c>
      <c r="O20" s="288">
        <f>L20</f>
        <v>182780</v>
      </c>
      <c r="P20" s="389">
        <f t="shared" si="2"/>
        <v>182780</v>
      </c>
    </row>
    <row r="21" spans="1:17" ht="15" customHeight="1" x14ac:dyDescent="0.2">
      <c r="A21" s="108">
        <v>2210102</v>
      </c>
      <c r="B21" s="107" t="s">
        <v>145</v>
      </c>
      <c r="C21" s="397">
        <v>60000</v>
      </c>
      <c r="D21" s="103">
        <v>57330.71</v>
      </c>
      <c r="E21" s="118">
        <f>D21/C21*100</f>
        <v>95.551183333333327</v>
      </c>
      <c r="F21" s="103">
        <v>40000</v>
      </c>
      <c r="G21" s="118">
        <v>48908.1</v>
      </c>
      <c r="H21" s="103">
        <f t="shared" si="7"/>
        <v>122.27025</v>
      </c>
      <c r="I21" s="118">
        <v>40000</v>
      </c>
      <c r="J21" s="103">
        <v>46872.5</v>
      </c>
      <c r="K21" s="118">
        <f t="shared" si="8"/>
        <v>117.18124999999999</v>
      </c>
      <c r="L21" s="103">
        <v>46612</v>
      </c>
      <c r="M21" s="202">
        <v>0</v>
      </c>
      <c r="N21" s="127">
        <f t="shared" si="1"/>
        <v>0</v>
      </c>
      <c r="O21" s="288">
        <f t="shared" ref="O21:O32" si="9">L21</f>
        <v>46612</v>
      </c>
      <c r="P21" s="389">
        <f t="shared" si="2"/>
        <v>46612</v>
      </c>
    </row>
    <row r="22" spans="1:17" ht="15" customHeight="1" x14ac:dyDescent="0.2">
      <c r="A22" s="108">
        <v>2210103</v>
      </c>
      <c r="B22" s="107" t="s">
        <v>146</v>
      </c>
      <c r="C22" s="397">
        <v>40000</v>
      </c>
      <c r="D22" s="103">
        <v>38445</v>
      </c>
      <c r="E22" s="118">
        <f t="shared" si="0"/>
        <v>96.112499999999997</v>
      </c>
      <c r="F22" s="103">
        <v>64000</v>
      </c>
      <c r="G22" s="118">
        <v>20919</v>
      </c>
      <c r="H22" s="103">
        <f t="shared" si="7"/>
        <v>32.685937500000001</v>
      </c>
      <c r="I22" s="118">
        <v>30000</v>
      </c>
      <c r="J22" s="103">
        <v>0</v>
      </c>
      <c r="K22" s="118">
        <f t="shared" si="8"/>
        <v>0</v>
      </c>
      <c r="L22" s="103">
        <v>335500</v>
      </c>
      <c r="M22" s="202">
        <v>47106</v>
      </c>
      <c r="N22" s="127">
        <f t="shared" si="1"/>
        <v>14.040536512667659</v>
      </c>
      <c r="O22" s="288">
        <f t="shared" si="9"/>
        <v>335500</v>
      </c>
      <c r="P22" s="389">
        <f t="shared" si="2"/>
        <v>335500</v>
      </c>
    </row>
    <row r="23" spans="1:17" s="1" customFormat="1" ht="15" customHeight="1" x14ac:dyDescent="0.2">
      <c r="A23" s="9">
        <v>2210105</v>
      </c>
      <c r="B23" s="154" t="s">
        <v>147</v>
      </c>
      <c r="C23" s="397">
        <v>58000</v>
      </c>
      <c r="D23" s="103">
        <v>56546.6</v>
      </c>
      <c r="E23" s="118">
        <f t="shared" si="0"/>
        <v>97.494137931034487</v>
      </c>
      <c r="F23" s="103">
        <v>1500</v>
      </c>
      <c r="G23" s="118">
        <v>990</v>
      </c>
      <c r="H23" s="103">
        <f t="shared" si="7"/>
        <v>66</v>
      </c>
      <c r="I23" s="118">
        <v>50000</v>
      </c>
      <c r="J23" s="103">
        <v>0</v>
      </c>
      <c r="K23" s="118">
        <f t="shared" si="8"/>
        <v>0</v>
      </c>
      <c r="L23" s="103">
        <v>50000</v>
      </c>
      <c r="M23" s="118">
        <v>0</v>
      </c>
      <c r="N23" s="127">
        <f t="shared" si="1"/>
        <v>0</v>
      </c>
      <c r="O23" s="288">
        <f t="shared" si="9"/>
        <v>50000</v>
      </c>
      <c r="P23" s="389">
        <f t="shared" si="2"/>
        <v>50000</v>
      </c>
    </row>
    <row r="24" spans="1:17" ht="15" customHeight="1" x14ac:dyDescent="0.2">
      <c r="A24" s="108">
        <v>2210107</v>
      </c>
      <c r="B24" s="107" t="s">
        <v>148</v>
      </c>
      <c r="C24" s="397">
        <v>5000</v>
      </c>
      <c r="D24" s="103">
        <v>3008.1</v>
      </c>
      <c r="E24" s="118">
        <f t="shared" si="0"/>
        <v>60.161999999999992</v>
      </c>
      <c r="F24" s="103">
        <v>6500</v>
      </c>
      <c r="G24" s="118">
        <v>3244</v>
      </c>
      <c r="H24" s="103">
        <f t="shared" si="7"/>
        <v>49.907692307692308</v>
      </c>
      <c r="I24" s="118">
        <v>5000</v>
      </c>
      <c r="J24" s="103">
        <v>441</v>
      </c>
      <c r="K24" s="118">
        <f t="shared" si="8"/>
        <v>8.82</v>
      </c>
      <c r="L24" s="103">
        <v>1000</v>
      </c>
      <c r="M24" s="202">
        <v>0</v>
      </c>
      <c r="N24" s="127">
        <f t="shared" si="1"/>
        <v>0</v>
      </c>
      <c r="O24" s="288">
        <f t="shared" si="9"/>
        <v>1000</v>
      </c>
      <c r="P24" s="389">
        <f t="shared" si="2"/>
        <v>1000</v>
      </c>
    </row>
    <row r="25" spans="1:17" ht="15" customHeight="1" x14ac:dyDescent="0.2">
      <c r="A25" s="108">
        <v>2210108</v>
      </c>
      <c r="B25" s="107" t="s">
        <v>149</v>
      </c>
      <c r="C25" s="397">
        <v>1310000</v>
      </c>
      <c r="D25" s="10">
        <v>1299979.7</v>
      </c>
      <c r="E25" s="397">
        <v>198.50029084967321</v>
      </c>
      <c r="F25" s="10">
        <v>1119910</v>
      </c>
      <c r="G25" s="397">
        <v>553721.29</v>
      </c>
      <c r="H25" s="10">
        <v>96.111675927027846</v>
      </c>
      <c r="I25" s="397">
        <v>243000</v>
      </c>
      <c r="J25" s="10">
        <v>18733.669999999998</v>
      </c>
      <c r="K25" s="397">
        <v>52.325581395348841</v>
      </c>
      <c r="L25" s="10">
        <v>62500</v>
      </c>
      <c r="M25" s="202">
        <v>0</v>
      </c>
      <c r="N25" s="127">
        <f t="shared" si="1"/>
        <v>0</v>
      </c>
      <c r="O25" s="288">
        <f t="shared" si="9"/>
        <v>62500</v>
      </c>
      <c r="P25" s="389">
        <f t="shared" si="2"/>
        <v>62500</v>
      </c>
    </row>
    <row r="26" spans="1:17" ht="15" customHeight="1" x14ac:dyDescent="0.2">
      <c r="A26" s="108">
        <v>2210115</v>
      </c>
      <c r="B26" s="107" t="s">
        <v>150</v>
      </c>
      <c r="C26" s="397">
        <v>4520</v>
      </c>
      <c r="D26" s="103">
        <v>0</v>
      </c>
      <c r="E26" s="118">
        <f t="shared" si="0"/>
        <v>0</v>
      </c>
      <c r="F26" s="103">
        <v>2000</v>
      </c>
      <c r="G26" s="118">
        <v>0</v>
      </c>
      <c r="H26" s="103">
        <f t="shared" ref="H26:H33" si="10">G26/F26*100</f>
        <v>0</v>
      </c>
      <c r="I26" s="118">
        <v>2000</v>
      </c>
      <c r="J26" s="103">
        <v>0</v>
      </c>
      <c r="K26" s="118">
        <f t="shared" ref="K26:K33" si="11">J26/I26*100</f>
        <v>0</v>
      </c>
      <c r="L26" s="103">
        <v>2000</v>
      </c>
      <c r="M26" s="202">
        <v>0</v>
      </c>
      <c r="N26" s="127">
        <f t="shared" si="1"/>
        <v>0</v>
      </c>
      <c r="O26" s="288">
        <f t="shared" si="9"/>
        <v>2000</v>
      </c>
      <c r="P26" s="389">
        <f t="shared" si="2"/>
        <v>2000</v>
      </c>
    </row>
    <row r="27" spans="1:17" ht="15" customHeight="1" x14ac:dyDescent="0.2">
      <c r="A27" s="108">
        <v>2210117</v>
      </c>
      <c r="B27" s="107" t="s">
        <v>151</v>
      </c>
      <c r="C27" s="397">
        <v>1500</v>
      </c>
      <c r="D27" s="103">
        <v>0</v>
      </c>
      <c r="E27" s="118">
        <f t="shared" si="0"/>
        <v>0</v>
      </c>
      <c r="F27" s="103">
        <v>1500</v>
      </c>
      <c r="G27" s="118">
        <v>0</v>
      </c>
      <c r="H27" s="103">
        <f t="shared" si="10"/>
        <v>0</v>
      </c>
      <c r="I27" s="118">
        <v>1500</v>
      </c>
      <c r="J27" s="103">
        <v>0</v>
      </c>
      <c r="K27" s="118">
        <f t="shared" si="11"/>
        <v>0</v>
      </c>
      <c r="L27" s="103">
        <v>1500</v>
      </c>
      <c r="M27" s="202">
        <v>0</v>
      </c>
      <c r="N27" s="127">
        <f t="shared" si="1"/>
        <v>0</v>
      </c>
      <c r="O27" s="288">
        <f t="shared" si="9"/>
        <v>1500</v>
      </c>
      <c r="P27" s="389">
        <f t="shared" si="2"/>
        <v>1500</v>
      </c>
    </row>
    <row r="28" spans="1:17" ht="15" customHeight="1" x14ac:dyDescent="0.2">
      <c r="A28" s="108">
        <v>2210118</v>
      </c>
      <c r="B28" s="107" t="s">
        <v>152</v>
      </c>
      <c r="C28" s="397">
        <v>70000</v>
      </c>
      <c r="D28" s="103">
        <v>0</v>
      </c>
      <c r="E28" s="118">
        <f t="shared" si="0"/>
        <v>0</v>
      </c>
      <c r="F28" s="103">
        <v>20000</v>
      </c>
      <c r="G28" s="118">
        <v>0</v>
      </c>
      <c r="H28" s="103">
        <f t="shared" si="10"/>
        <v>0</v>
      </c>
      <c r="I28" s="118">
        <v>150000</v>
      </c>
      <c r="J28" s="103">
        <v>0</v>
      </c>
      <c r="K28" s="118">
        <f t="shared" si="11"/>
        <v>0</v>
      </c>
      <c r="L28" s="103">
        <v>140000</v>
      </c>
      <c r="M28" s="202">
        <v>0</v>
      </c>
      <c r="N28" s="127">
        <f t="shared" si="1"/>
        <v>0</v>
      </c>
      <c r="O28" s="288">
        <f t="shared" si="9"/>
        <v>140000</v>
      </c>
      <c r="P28" s="458">
        <v>80000</v>
      </c>
      <c r="Q28" s="457" t="s">
        <v>419</v>
      </c>
    </row>
    <row r="29" spans="1:17" ht="15" customHeight="1" x14ac:dyDescent="0.2">
      <c r="A29" s="108">
        <v>2210119</v>
      </c>
      <c r="B29" s="107" t="s">
        <v>153</v>
      </c>
      <c r="C29" s="397">
        <v>6000</v>
      </c>
      <c r="D29" s="103">
        <v>5622.5</v>
      </c>
      <c r="E29" s="118">
        <f t="shared" si="0"/>
        <v>93.708333333333343</v>
      </c>
      <c r="F29" s="103">
        <v>7000</v>
      </c>
      <c r="G29" s="118">
        <v>2200</v>
      </c>
      <c r="H29" s="103">
        <f t="shared" si="10"/>
        <v>31.428571428571427</v>
      </c>
      <c r="I29" s="118">
        <v>3000</v>
      </c>
      <c r="J29" s="103">
        <v>0</v>
      </c>
      <c r="K29" s="118">
        <f t="shared" si="11"/>
        <v>0</v>
      </c>
      <c r="L29" s="103">
        <v>3000</v>
      </c>
      <c r="M29" s="202">
        <v>0</v>
      </c>
      <c r="N29" s="127">
        <f t="shared" si="1"/>
        <v>0</v>
      </c>
      <c r="O29" s="288">
        <f t="shared" si="9"/>
        <v>3000</v>
      </c>
      <c r="P29" s="389">
        <f t="shared" si="2"/>
        <v>3000</v>
      </c>
    </row>
    <row r="30" spans="1:17" ht="15" customHeight="1" x14ac:dyDescent="0.2">
      <c r="A30" s="108">
        <v>2210120</v>
      </c>
      <c r="B30" s="107" t="s">
        <v>154</v>
      </c>
      <c r="C30" s="397">
        <v>43000</v>
      </c>
      <c r="D30" s="103">
        <v>39000</v>
      </c>
      <c r="E30" s="118">
        <f t="shared" si="0"/>
        <v>90.697674418604649</v>
      </c>
      <c r="F30" s="103">
        <v>6000</v>
      </c>
      <c r="G30" s="118">
        <v>6700</v>
      </c>
      <c r="H30" s="103">
        <f t="shared" si="10"/>
        <v>111.66666666666667</v>
      </c>
      <c r="I30" s="118">
        <v>3000</v>
      </c>
      <c r="J30" s="103">
        <v>0</v>
      </c>
      <c r="K30" s="118">
        <f t="shared" si="11"/>
        <v>0</v>
      </c>
      <c r="L30" s="103">
        <v>43000</v>
      </c>
      <c r="M30" s="202">
        <v>0</v>
      </c>
      <c r="N30" s="127">
        <f t="shared" si="1"/>
        <v>0</v>
      </c>
      <c r="O30" s="288">
        <f t="shared" si="9"/>
        <v>43000</v>
      </c>
      <c r="P30" s="389">
        <f t="shared" si="2"/>
        <v>43000</v>
      </c>
    </row>
    <row r="31" spans="1:17" ht="15" customHeight="1" x14ac:dyDescent="0.2">
      <c r="A31" s="108">
        <v>2210121</v>
      </c>
      <c r="B31" s="107" t="s">
        <v>155</v>
      </c>
      <c r="C31" s="397">
        <v>18000</v>
      </c>
      <c r="D31" s="103">
        <v>12000</v>
      </c>
      <c r="E31" s="118">
        <f t="shared" si="0"/>
        <v>66.666666666666657</v>
      </c>
      <c r="F31" s="103">
        <v>18000</v>
      </c>
      <c r="G31" s="118">
        <v>0</v>
      </c>
      <c r="H31" s="103">
        <f t="shared" si="10"/>
        <v>0</v>
      </c>
      <c r="I31" s="118">
        <v>18000</v>
      </c>
      <c r="J31" s="103">
        <v>0</v>
      </c>
      <c r="K31" s="118">
        <f t="shared" si="11"/>
        <v>0</v>
      </c>
      <c r="L31" s="103">
        <v>318000</v>
      </c>
      <c r="M31" s="202">
        <v>0</v>
      </c>
      <c r="N31" s="127">
        <f t="shared" si="1"/>
        <v>0</v>
      </c>
      <c r="O31" s="285">
        <f t="shared" si="9"/>
        <v>318000</v>
      </c>
      <c r="P31" s="389">
        <f t="shared" si="2"/>
        <v>318000</v>
      </c>
    </row>
    <row r="32" spans="1:17" ht="15" customHeight="1" thickBot="1" x14ac:dyDescent="0.25">
      <c r="A32" s="108">
        <v>2210122</v>
      </c>
      <c r="B32" s="107" t="s">
        <v>156</v>
      </c>
      <c r="C32" s="397">
        <v>33000</v>
      </c>
      <c r="D32" s="115">
        <v>13850</v>
      </c>
      <c r="E32" s="118">
        <f t="shared" si="0"/>
        <v>41.969696969696969</v>
      </c>
      <c r="F32" s="115">
        <v>25000</v>
      </c>
      <c r="G32" s="118">
        <v>16500</v>
      </c>
      <c r="H32" s="115">
        <f t="shared" si="10"/>
        <v>66</v>
      </c>
      <c r="I32" s="118">
        <v>15000</v>
      </c>
      <c r="J32" s="115">
        <v>19118</v>
      </c>
      <c r="K32" s="118">
        <f t="shared" si="11"/>
        <v>127.45333333333333</v>
      </c>
      <c r="L32" s="115">
        <v>15000</v>
      </c>
      <c r="M32" s="202">
        <v>0</v>
      </c>
      <c r="N32" s="127">
        <f t="shared" si="1"/>
        <v>0</v>
      </c>
      <c r="O32" s="288">
        <f t="shared" si="9"/>
        <v>15000</v>
      </c>
      <c r="P32" s="389">
        <f t="shared" si="2"/>
        <v>15000</v>
      </c>
    </row>
    <row r="33" spans="1:16" ht="15" customHeight="1" thickBot="1" x14ac:dyDescent="0.25">
      <c r="A33" s="227"/>
      <c r="B33" s="141" t="s">
        <v>157</v>
      </c>
      <c r="C33" s="139">
        <f>SUM(C20:C32)</f>
        <v>1749020</v>
      </c>
      <c r="D33" s="138">
        <f>SUM(D20:D32)</f>
        <v>1615759.48</v>
      </c>
      <c r="E33" s="110">
        <f t="shared" si="0"/>
        <v>92.380846416850588</v>
      </c>
      <c r="F33" s="139">
        <f>SUM(F20:F32)</f>
        <v>1380410</v>
      </c>
      <c r="G33" s="139">
        <f>SUM(G20:G32)</f>
        <v>745606.64</v>
      </c>
      <c r="H33" s="110">
        <f t="shared" si="10"/>
        <v>54.013419201541566</v>
      </c>
      <c r="I33" s="110">
        <f>SUM(I20:I32)</f>
        <v>593500</v>
      </c>
      <c r="J33" s="110">
        <f>SUM(J20:J32)</f>
        <v>152605.34</v>
      </c>
      <c r="K33" s="158">
        <f t="shared" si="11"/>
        <v>25.712778433024429</v>
      </c>
      <c r="L33" s="110">
        <f>SUM(L20:L32)</f>
        <v>1200892</v>
      </c>
      <c r="M33" s="158">
        <f>SUM(M20:M32)</f>
        <v>102965.48000000001</v>
      </c>
      <c r="N33" s="134">
        <f t="shared" si="1"/>
        <v>8.5740832647731864</v>
      </c>
      <c r="O33" s="291">
        <f>SUM(O20:O32)</f>
        <v>1200892</v>
      </c>
      <c r="P33" s="291">
        <f>SUM(P20:P32)</f>
        <v>1140892</v>
      </c>
    </row>
    <row r="34" spans="1:16" ht="75" customHeight="1" thickBot="1" x14ac:dyDescent="0.25">
      <c r="A34" s="228" t="s">
        <v>2</v>
      </c>
      <c r="B34" s="213" t="s">
        <v>132</v>
      </c>
      <c r="C34" s="767" t="s">
        <v>7</v>
      </c>
      <c r="D34" s="122" t="s">
        <v>8</v>
      </c>
      <c r="E34" s="122" t="s">
        <v>9</v>
      </c>
      <c r="F34" s="122" t="s">
        <v>133</v>
      </c>
      <c r="G34" s="123" t="s">
        <v>11</v>
      </c>
      <c r="H34" s="122" t="s">
        <v>347</v>
      </c>
      <c r="I34" s="122" t="s">
        <v>12</v>
      </c>
      <c r="J34" s="768" t="s">
        <v>352</v>
      </c>
      <c r="K34" s="263" t="s">
        <v>27</v>
      </c>
      <c r="L34" s="124" t="s">
        <v>13</v>
      </c>
      <c r="M34" s="274" t="s">
        <v>353</v>
      </c>
      <c r="N34" s="274" t="s">
        <v>411</v>
      </c>
      <c r="O34" s="385" t="s">
        <v>412</v>
      </c>
      <c r="P34" s="453" t="s">
        <v>414</v>
      </c>
    </row>
    <row r="35" spans="1:16" ht="15" customHeight="1" x14ac:dyDescent="0.2">
      <c r="A35" s="229">
        <v>2210200</v>
      </c>
      <c r="B35" s="224" t="s">
        <v>158</v>
      </c>
      <c r="C35" s="772"/>
      <c r="D35" s="129"/>
      <c r="E35" s="225"/>
      <c r="F35" s="130"/>
      <c r="G35" s="130"/>
      <c r="H35" s="131"/>
      <c r="I35" s="131"/>
      <c r="J35" s="769"/>
      <c r="K35" s="129"/>
      <c r="L35" s="136"/>
      <c r="M35" s="202"/>
      <c r="N35" s="127"/>
      <c r="O35" s="293"/>
      <c r="P35" s="388"/>
    </row>
    <row r="36" spans="1:16" ht="15" customHeight="1" x14ac:dyDescent="0.2">
      <c r="A36" s="106">
        <v>2210201</v>
      </c>
      <c r="B36" s="107" t="s">
        <v>159</v>
      </c>
      <c r="C36" s="598">
        <v>36040</v>
      </c>
      <c r="D36" s="102">
        <v>16609.41</v>
      </c>
      <c r="E36" s="103">
        <f t="shared" si="0"/>
        <v>46.086043285238624</v>
      </c>
      <c r="F36" s="104">
        <v>15000</v>
      </c>
      <c r="G36" s="104">
        <v>19693.98</v>
      </c>
      <c r="H36" s="103">
        <f t="shared" ref="H36:H41" si="12">G36/F36*100</f>
        <v>131.29320000000001</v>
      </c>
      <c r="I36" s="103">
        <v>4000</v>
      </c>
      <c r="J36" s="103">
        <v>26113.93</v>
      </c>
      <c r="K36" s="102">
        <f t="shared" ref="K36:K41" si="13">J36/I36*100</f>
        <v>652.84825000000001</v>
      </c>
      <c r="L36" s="10">
        <v>30000</v>
      </c>
      <c r="M36" s="202">
        <v>2985.62</v>
      </c>
      <c r="N36" s="127">
        <f t="shared" si="1"/>
        <v>9.9520666666666653</v>
      </c>
      <c r="O36" s="288">
        <f>L36</f>
        <v>30000</v>
      </c>
      <c r="P36" s="389">
        <f t="shared" si="2"/>
        <v>30000</v>
      </c>
    </row>
    <row r="37" spans="1:16" ht="15" customHeight="1" x14ac:dyDescent="0.2">
      <c r="A37" s="106">
        <v>2210202</v>
      </c>
      <c r="B37" s="107" t="s">
        <v>160</v>
      </c>
      <c r="C37" s="118">
        <v>310000</v>
      </c>
      <c r="D37" s="102">
        <v>306706.67</v>
      </c>
      <c r="E37" s="103">
        <f t="shared" si="0"/>
        <v>98.937635483870963</v>
      </c>
      <c r="F37" s="104">
        <v>5000</v>
      </c>
      <c r="G37" s="104">
        <v>75580.98</v>
      </c>
      <c r="H37" s="103">
        <f t="shared" si="12"/>
        <v>1511.6195999999998</v>
      </c>
      <c r="I37" s="103">
        <v>120000</v>
      </c>
      <c r="J37" s="103">
        <v>265088.18</v>
      </c>
      <c r="K37" s="102">
        <f t="shared" si="13"/>
        <v>220.90681666666666</v>
      </c>
      <c r="L37" s="10">
        <v>6000</v>
      </c>
      <c r="M37" s="202">
        <v>2194.6</v>
      </c>
      <c r="N37" s="127">
        <f t="shared" si="1"/>
        <v>36.576666666666661</v>
      </c>
      <c r="O37" s="288">
        <f t="shared" ref="O37:O40" si="14">L37</f>
        <v>6000</v>
      </c>
      <c r="P37" s="389">
        <f t="shared" si="2"/>
        <v>6000</v>
      </c>
    </row>
    <row r="38" spans="1:16" ht="15" customHeight="1" x14ac:dyDescent="0.2">
      <c r="A38" s="106">
        <v>2210203</v>
      </c>
      <c r="B38" s="107" t="s">
        <v>345</v>
      </c>
      <c r="C38" s="598">
        <v>33000</v>
      </c>
      <c r="D38" s="102">
        <v>2950</v>
      </c>
      <c r="E38" s="103">
        <f t="shared" si="0"/>
        <v>8.9393939393939394</v>
      </c>
      <c r="F38" s="104">
        <v>30000</v>
      </c>
      <c r="G38" s="104">
        <v>2450</v>
      </c>
      <c r="H38" s="103">
        <f t="shared" si="12"/>
        <v>8.1666666666666661</v>
      </c>
      <c r="I38" s="103">
        <v>15000</v>
      </c>
      <c r="J38" s="103">
        <v>4000</v>
      </c>
      <c r="K38" s="102">
        <f t="shared" si="13"/>
        <v>26.666666666666668</v>
      </c>
      <c r="L38" s="10">
        <v>18000</v>
      </c>
      <c r="M38" s="202">
        <v>2450</v>
      </c>
      <c r="N38" s="127">
        <f t="shared" si="1"/>
        <v>13.611111111111111</v>
      </c>
      <c r="O38" s="288">
        <f t="shared" si="14"/>
        <v>18000</v>
      </c>
      <c r="P38" s="389">
        <f t="shared" si="2"/>
        <v>18000</v>
      </c>
    </row>
    <row r="39" spans="1:16" ht="15" customHeight="1" x14ac:dyDescent="0.2">
      <c r="A39" s="106">
        <v>2210204</v>
      </c>
      <c r="B39" s="107" t="s">
        <v>161</v>
      </c>
      <c r="C39" s="598">
        <v>5000</v>
      </c>
      <c r="D39" s="102">
        <v>4365</v>
      </c>
      <c r="E39" s="103">
        <f t="shared" si="0"/>
        <v>87.3</v>
      </c>
      <c r="F39" s="104">
        <v>15000</v>
      </c>
      <c r="G39" s="104">
        <v>1186</v>
      </c>
      <c r="H39" s="103">
        <f t="shared" si="12"/>
        <v>7.9066666666666663</v>
      </c>
      <c r="I39" s="103">
        <v>10000</v>
      </c>
      <c r="J39" s="103">
        <v>1950</v>
      </c>
      <c r="K39" s="102">
        <f t="shared" si="13"/>
        <v>19.5</v>
      </c>
      <c r="L39" s="10">
        <v>2000</v>
      </c>
      <c r="M39" s="202">
        <v>0</v>
      </c>
      <c r="N39" s="127">
        <f t="shared" si="1"/>
        <v>0</v>
      </c>
      <c r="O39" s="288">
        <f t="shared" si="14"/>
        <v>2000</v>
      </c>
      <c r="P39" s="389">
        <f t="shared" si="2"/>
        <v>2000</v>
      </c>
    </row>
    <row r="40" spans="1:16" ht="15" customHeight="1" thickBot="1" x14ac:dyDescent="0.25">
      <c r="A40" s="106">
        <v>2210205</v>
      </c>
      <c r="B40" s="107" t="s">
        <v>162</v>
      </c>
      <c r="C40" s="598">
        <v>840000</v>
      </c>
      <c r="D40" s="102">
        <v>725646.35</v>
      </c>
      <c r="E40" s="103">
        <f t="shared" si="0"/>
        <v>86.386470238095242</v>
      </c>
      <c r="F40" s="104">
        <v>760000</v>
      </c>
      <c r="G40" s="104">
        <v>185303.77</v>
      </c>
      <c r="H40" s="103">
        <f t="shared" si="12"/>
        <v>24.382074999999997</v>
      </c>
      <c r="I40" s="103">
        <v>560000</v>
      </c>
      <c r="J40" s="103">
        <v>967167.43</v>
      </c>
      <c r="K40" s="102">
        <f t="shared" si="13"/>
        <v>172.70846964285715</v>
      </c>
      <c r="L40" s="10">
        <v>1042000</v>
      </c>
      <c r="M40" s="202">
        <v>83000</v>
      </c>
      <c r="N40" s="127">
        <f t="shared" si="1"/>
        <v>7.9654510556621885</v>
      </c>
      <c r="O40" s="288">
        <f t="shared" si="14"/>
        <v>1042000</v>
      </c>
      <c r="P40" s="456">
        <f t="shared" si="2"/>
        <v>1042000</v>
      </c>
    </row>
    <row r="41" spans="1:16" ht="15" customHeight="1" thickBot="1" x14ac:dyDescent="0.25">
      <c r="A41" s="106"/>
      <c r="B41" s="230" t="s">
        <v>157</v>
      </c>
      <c r="C41" s="231">
        <f>SUM(C36:C40)</f>
        <v>1224040</v>
      </c>
      <c r="D41" s="156">
        <f>SUM(D36:D40)</f>
        <v>1056277.43</v>
      </c>
      <c r="E41" s="148">
        <f t="shared" si="0"/>
        <v>86.294355576615132</v>
      </c>
      <c r="F41" s="157">
        <f>SUM(F36:F40)</f>
        <v>825000</v>
      </c>
      <c r="G41" s="139">
        <f t="shared" ref="G41:J41" si="15">SUM(G36:G40)</f>
        <v>284214.73</v>
      </c>
      <c r="H41" s="184">
        <f t="shared" si="12"/>
        <v>34.450270303030301</v>
      </c>
      <c r="I41" s="148">
        <f t="shared" si="15"/>
        <v>709000</v>
      </c>
      <c r="J41" s="148">
        <f t="shared" si="15"/>
        <v>1264319.54</v>
      </c>
      <c r="K41" s="158">
        <f t="shared" si="13"/>
        <v>178.32433568406208</v>
      </c>
      <c r="L41" s="109">
        <f>SUM(L36:L40)</f>
        <v>1098000</v>
      </c>
      <c r="M41" s="138">
        <f>SUM(M36:M40)</f>
        <v>90630.22</v>
      </c>
      <c r="N41" s="134">
        <f t="shared" si="1"/>
        <v>8.2541183970856107</v>
      </c>
      <c r="O41" s="294">
        <f>SUM(O36:O40)</f>
        <v>1098000</v>
      </c>
      <c r="P41" s="294">
        <f>SUM(P36:P40)</f>
        <v>1098000</v>
      </c>
    </row>
    <row r="42" spans="1:16" ht="15" customHeight="1" thickTop="1" x14ac:dyDescent="0.2">
      <c r="A42" s="229">
        <v>2210300</v>
      </c>
      <c r="B42" s="224" t="s">
        <v>163</v>
      </c>
      <c r="C42" s="772"/>
      <c r="D42" s="129"/>
      <c r="E42" s="225"/>
      <c r="F42" s="130"/>
      <c r="G42" s="130"/>
      <c r="H42" s="131"/>
      <c r="I42" s="131"/>
      <c r="J42" s="769"/>
      <c r="K42" s="129"/>
      <c r="L42" s="136"/>
      <c r="M42" s="202"/>
      <c r="N42" s="127"/>
      <c r="O42" s="290"/>
      <c r="P42" s="388"/>
    </row>
    <row r="43" spans="1:16" ht="15" customHeight="1" thickBot="1" x14ac:dyDescent="0.25">
      <c r="A43" s="106">
        <v>2210301</v>
      </c>
      <c r="B43" s="114" t="s">
        <v>164</v>
      </c>
      <c r="C43" s="10">
        <v>5000</v>
      </c>
      <c r="D43" s="116">
        <v>4800.32</v>
      </c>
      <c r="E43" s="103">
        <f t="shared" si="0"/>
        <v>96.006399999999985</v>
      </c>
      <c r="F43" s="117">
        <v>5000</v>
      </c>
      <c r="G43" s="104">
        <v>530</v>
      </c>
      <c r="H43" s="103">
        <f>G43/F43*100</f>
        <v>10.6</v>
      </c>
      <c r="I43" s="103">
        <v>5000</v>
      </c>
      <c r="J43" s="103">
        <v>0</v>
      </c>
      <c r="K43" s="102">
        <f>J43/I43*100</f>
        <v>0</v>
      </c>
      <c r="L43" s="10">
        <v>5000</v>
      </c>
      <c r="M43" s="202">
        <v>0</v>
      </c>
      <c r="N43" s="127">
        <f t="shared" si="1"/>
        <v>0</v>
      </c>
      <c r="O43" s="288">
        <f>L43</f>
        <v>5000</v>
      </c>
      <c r="P43" s="389">
        <f t="shared" si="2"/>
        <v>5000</v>
      </c>
    </row>
    <row r="44" spans="1:16" ht="15" customHeight="1" thickBot="1" x14ac:dyDescent="0.25">
      <c r="A44" s="214"/>
      <c r="B44" s="232"/>
      <c r="C44" s="233">
        <f>SUM(C43)</f>
        <v>5000</v>
      </c>
      <c r="D44" s="158">
        <f>SUM(D42:D43)</f>
        <v>4800.32</v>
      </c>
      <c r="E44" s="184">
        <f t="shared" si="0"/>
        <v>96.006399999999985</v>
      </c>
      <c r="F44" s="111">
        <f>SUM(F43)</f>
        <v>5000</v>
      </c>
      <c r="G44" s="111">
        <f>SUM(G43)</f>
        <v>530</v>
      </c>
      <c r="H44" s="110">
        <f>G44/F44*100</f>
        <v>10.6</v>
      </c>
      <c r="I44" s="110">
        <v>5000</v>
      </c>
      <c r="J44" s="110">
        <f>SUM(J43)</f>
        <v>0</v>
      </c>
      <c r="K44" s="158">
        <f>J44/I44*100</f>
        <v>0</v>
      </c>
      <c r="L44" s="109">
        <f>SUM(L43)</f>
        <v>5000</v>
      </c>
      <c r="M44" s="138">
        <f>SUM(M43)</f>
        <v>0</v>
      </c>
      <c r="N44" s="134">
        <f t="shared" si="1"/>
        <v>0</v>
      </c>
      <c r="O44" s="294">
        <f>SUM(O43)</f>
        <v>5000</v>
      </c>
      <c r="P44" s="294">
        <f>SUM(P43)</f>
        <v>5000</v>
      </c>
    </row>
    <row r="45" spans="1:16" ht="15" customHeight="1" x14ac:dyDescent="0.2">
      <c r="A45" s="229">
        <v>2210400</v>
      </c>
      <c r="B45" s="234" t="s">
        <v>165</v>
      </c>
      <c r="C45" s="598"/>
      <c r="D45" s="102"/>
      <c r="E45" s="103"/>
      <c r="F45" s="104"/>
      <c r="G45" s="104"/>
      <c r="H45" s="103"/>
      <c r="I45" s="103"/>
      <c r="J45" s="103"/>
      <c r="K45" s="102"/>
      <c r="L45" s="10"/>
      <c r="M45" s="202"/>
      <c r="N45" s="127"/>
      <c r="O45" s="290"/>
      <c r="P45" s="388"/>
    </row>
    <row r="46" spans="1:16" ht="15" customHeight="1" x14ac:dyDescent="0.2">
      <c r="A46" s="106">
        <v>2210401</v>
      </c>
      <c r="B46" s="204" t="s">
        <v>166</v>
      </c>
      <c r="C46" s="598">
        <v>4000</v>
      </c>
      <c r="D46" s="102">
        <v>0</v>
      </c>
      <c r="E46" s="103">
        <f t="shared" si="0"/>
        <v>0</v>
      </c>
      <c r="F46" s="104">
        <v>4000</v>
      </c>
      <c r="G46" s="104">
        <v>5000</v>
      </c>
      <c r="H46" s="103">
        <f>G46/F46*100</f>
        <v>125</v>
      </c>
      <c r="I46" s="103">
        <v>6000</v>
      </c>
      <c r="J46" s="103">
        <v>6000</v>
      </c>
      <c r="K46" s="102">
        <f>J46/I46*100</f>
        <v>100</v>
      </c>
      <c r="L46" s="10">
        <v>7000</v>
      </c>
      <c r="M46" s="202">
        <v>0</v>
      </c>
      <c r="N46" s="127">
        <f t="shared" si="1"/>
        <v>0</v>
      </c>
      <c r="O46" s="288">
        <f>L46</f>
        <v>7000</v>
      </c>
      <c r="P46" s="389">
        <f t="shared" si="2"/>
        <v>7000</v>
      </c>
    </row>
    <row r="47" spans="1:16" ht="15" customHeight="1" x14ac:dyDescent="0.2">
      <c r="A47" s="106">
        <v>2210402</v>
      </c>
      <c r="B47" s="204" t="s">
        <v>167</v>
      </c>
      <c r="C47" s="598">
        <v>10000</v>
      </c>
      <c r="D47" s="102">
        <v>0</v>
      </c>
      <c r="E47" s="103">
        <f t="shared" si="0"/>
        <v>0</v>
      </c>
      <c r="F47" s="104">
        <v>5000</v>
      </c>
      <c r="G47" s="104">
        <v>2500</v>
      </c>
      <c r="H47" s="103">
        <f>G47/F47*100</f>
        <v>50</v>
      </c>
      <c r="I47" s="103">
        <v>5000</v>
      </c>
      <c r="J47" s="103">
        <v>0</v>
      </c>
      <c r="K47" s="102">
        <f>J47/I47*100</f>
        <v>0</v>
      </c>
      <c r="L47" s="10">
        <v>7000</v>
      </c>
      <c r="M47" s="202">
        <v>0</v>
      </c>
      <c r="N47" s="127">
        <f t="shared" si="1"/>
        <v>0</v>
      </c>
      <c r="O47" s="288">
        <f>L47</f>
        <v>7000</v>
      </c>
      <c r="P47" s="389">
        <f t="shared" si="2"/>
        <v>7000</v>
      </c>
    </row>
    <row r="48" spans="1:16" ht="15" customHeight="1" x14ac:dyDescent="0.2">
      <c r="A48" s="106">
        <v>2210404</v>
      </c>
      <c r="B48" s="204" t="s">
        <v>168</v>
      </c>
      <c r="C48" s="598">
        <v>130000</v>
      </c>
      <c r="D48" s="102">
        <v>126399.98</v>
      </c>
      <c r="E48" s="103">
        <f t="shared" si="0"/>
        <v>97.230753846153846</v>
      </c>
      <c r="F48" s="104">
        <v>65000</v>
      </c>
      <c r="G48" s="104">
        <v>35346.35</v>
      </c>
      <c r="H48" s="103">
        <f>G48/F48*100</f>
        <v>54.378999999999998</v>
      </c>
      <c r="I48" s="103">
        <v>250000</v>
      </c>
      <c r="J48" s="103">
        <v>101276.31</v>
      </c>
      <c r="K48" s="102">
        <f>J48/I48*100</f>
        <v>40.510523999999997</v>
      </c>
      <c r="L48" s="10">
        <v>75000</v>
      </c>
      <c r="M48" s="202">
        <v>31244.71</v>
      </c>
      <c r="N48" s="127">
        <f t="shared" si="1"/>
        <v>41.659613333333333</v>
      </c>
      <c r="O48" s="288">
        <f t="shared" ref="O48:O49" si="16">L48</f>
        <v>75000</v>
      </c>
      <c r="P48" s="389">
        <f t="shared" si="2"/>
        <v>75000</v>
      </c>
    </row>
    <row r="49" spans="1:17" ht="15" customHeight="1" thickBot="1" x14ac:dyDescent="0.25">
      <c r="A49" s="106">
        <v>2210407</v>
      </c>
      <c r="B49" s="204" t="s">
        <v>169</v>
      </c>
      <c r="C49" s="598">
        <v>8000</v>
      </c>
      <c r="D49" s="102">
        <v>1400</v>
      </c>
      <c r="E49" s="103">
        <f t="shared" si="0"/>
        <v>17.5</v>
      </c>
      <c r="F49" s="104">
        <v>8000</v>
      </c>
      <c r="G49" s="104">
        <v>2960</v>
      </c>
      <c r="H49" s="103">
        <f>G49/F49*100</f>
        <v>37</v>
      </c>
      <c r="I49" s="103">
        <v>5000</v>
      </c>
      <c r="J49" s="103">
        <v>-180</v>
      </c>
      <c r="K49" s="102">
        <f>J49/I49*100</f>
        <v>-3.5999999999999996</v>
      </c>
      <c r="L49" s="10">
        <v>5000</v>
      </c>
      <c r="M49" s="202">
        <v>0</v>
      </c>
      <c r="N49" s="127">
        <f t="shared" si="1"/>
        <v>0</v>
      </c>
      <c r="O49" s="288">
        <f t="shared" si="16"/>
        <v>5000</v>
      </c>
      <c r="P49" s="389">
        <f t="shared" si="2"/>
        <v>5000</v>
      </c>
    </row>
    <row r="50" spans="1:17" ht="15" customHeight="1" thickBot="1" x14ac:dyDescent="0.25">
      <c r="A50" s="108"/>
      <c r="B50" s="141" t="s">
        <v>157</v>
      </c>
      <c r="C50" s="180">
        <f>SUM(C46:C49)</f>
        <v>152000</v>
      </c>
      <c r="D50" s="181">
        <f>SUM(D46:D49)</f>
        <v>127799.98</v>
      </c>
      <c r="E50" s="183">
        <f t="shared" si="0"/>
        <v>84.078934210526313</v>
      </c>
      <c r="F50" s="183">
        <f>SUM(F46:F49)</f>
        <v>82000</v>
      </c>
      <c r="G50" s="212">
        <f t="shared" ref="G50:J50" si="17">SUM(G46:G49)</f>
        <v>45806.35</v>
      </c>
      <c r="H50" s="110">
        <f>G50/F50*100</f>
        <v>55.861402439024388</v>
      </c>
      <c r="I50" s="183">
        <f t="shared" si="17"/>
        <v>266000</v>
      </c>
      <c r="J50" s="110">
        <f t="shared" si="17"/>
        <v>107096.31</v>
      </c>
      <c r="K50" s="158">
        <f>J50/I50*100</f>
        <v>40.261770676691725</v>
      </c>
      <c r="L50" s="109">
        <f>SUM(L46:L49)</f>
        <v>94000</v>
      </c>
      <c r="M50" s="138">
        <f>SUM(M46:M49)</f>
        <v>31244.71</v>
      </c>
      <c r="N50" s="134">
        <f t="shared" si="1"/>
        <v>33.239053191489361</v>
      </c>
      <c r="O50" s="294">
        <f>SUM(O46:O49)</f>
        <v>94000</v>
      </c>
      <c r="P50" s="294">
        <f>SUM(P46:P49)</f>
        <v>94000</v>
      </c>
    </row>
    <row r="51" spans="1:17" ht="15" customHeight="1" x14ac:dyDescent="0.2">
      <c r="A51" s="223">
        <v>2210500</v>
      </c>
      <c r="B51" s="235" t="s">
        <v>170</v>
      </c>
      <c r="C51" s="236"/>
      <c r="D51" s="164"/>
      <c r="E51" s="165"/>
      <c r="F51" s="211"/>
      <c r="G51" s="165"/>
      <c r="H51" s="118"/>
      <c r="I51" s="165"/>
      <c r="J51" s="104"/>
      <c r="K51" s="102"/>
      <c r="L51" s="10"/>
      <c r="M51" s="202"/>
      <c r="N51" s="127"/>
      <c r="O51" s="290"/>
      <c r="P51" s="388"/>
    </row>
    <row r="52" spans="1:17" s="1" customFormat="1" ht="15.75" customHeight="1" x14ac:dyDescent="0.2">
      <c r="A52" s="9">
        <v>2210502</v>
      </c>
      <c r="B52" s="205" t="s">
        <v>171</v>
      </c>
      <c r="C52" s="173">
        <v>116935</v>
      </c>
      <c r="D52" s="102">
        <v>83232.55</v>
      </c>
      <c r="E52" s="103">
        <f>D52/C52*100</f>
        <v>71.178475221276784</v>
      </c>
      <c r="F52" s="118">
        <v>50000</v>
      </c>
      <c r="G52" s="103">
        <v>47558</v>
      </c>
      <c r="H52" s="118">
        <f>G52/F52*100</f>
        <v>95.116</v>
      </c>
      <c r="I52" s="103">
        <v>50000</v>
      </c>
      <c r="J52" s="104">
        <v>97739.13</v>
      </c>
      <c r="K52" s="102">
        <f>J52/I52*100</f>
        <v>195.47826000000001</v>
      </c>
      <c r="L52" s="10">
        <v>65500</v>
      </c>
      <c r="M52" s="118">
        <v>60684.08</v>
      </c>
      <c r="N52" s="127">
        <f t="shared" si="1"/>
        <v>92.647450381679391</v>
      </c>
      <c r="O52" s="295">
        <f>L52</f>
        <v>65500</v>
      </c>
      <c r="P52" s="389">
        <f t="shared" si="2"/>
        <v>65500</v>
      </c>
    </row>
    <row r="53" spans="1:17" ht="15" customHeight="1" x14ac:dyDescent="0.2">
      <c r="A53" s="108">
        <v>2210505</v>
      </c>
      <c r="B53" s="206" t="s">
        <v>172</v>
      </c>
      <c r="C53" s="173">
        <v>230000</v>
      </c>
      <c r="D53" s="102">
        <v>180994.17</v>
      </c>
      <c r="E53" s="103">
        <f>D53/C53*100</f>
        <v>78.693117391304355</v>
      </c>
      <c r="F53" s="118">
        <v>40000</v>
      </c>
      <c r="G53" s="103">
        <v>68120</v>
      </c>
      <c r="H53" s="118">
        <f>G53/F53*100</f>
        <v>170.3</v>
      </c>
      <c r="I53" s="103">
        <v>450000</v>
      </c>
      <c r="J53" s="104">
        <v>357986.32</v>
      </c>
      <c r="K53" s="102">
        <f>J53/I53*100</f>
        <v>79.552515555555559</v>
      </c>
      <c r="L53" s="10">
        <v>259000</v>
      </c>
      <c r="M53" s="202">
        <v>69331</v>
      </c>
      <c r="N53" s="127">
        <f t="shared" si="1"/>
        <v>26.768725868725866</v>
      </c>
      <c r="O53" s="295">
        <f>L53</f>
        <v>259000</v>
      </c>
      <c r="P53" s="458">
        <f t="shared" si="2"/>
        <v>259000</v>
      </c>
      <c r="Q53" s="457" t="s">
        <v>418</v>
      </c>
    </row>
    <row r="54" spans="1:17" ht="15" customHeight="1" x14ac:dyDescent="0.2">
      <c r="A54" s="108">
        <v>2210510</v>
      </c>
      <c r="B54" s="206" t="s">
        <v>173</v>
      </c>
      <c r="C54" s="173">
        <v>113920</v>
      </c>
      <c r="D54" s="102">
        <v>83120</v>
      </c>
      <c r="E54" s="103">
        <f>D54/C54*100</f>
        <v>72.963483146067418</v>
      </c>
      <c r="F54" s="118">
        <v>413368</v>
      </c>
      <c r="G54" s="103">
        <v>220330</v>
      </c>
      <c r="H54" s="118">
        <f>G54/F54*100</f>
        <v>53.301174740183079</v>
      </c>
      <c r="I54" s="103">
        <v>100000</v>
      </c>
      <c r="J54" s="104">
        <v>142891.84</v>
      </c>
      <c r="K54" s="102">
        <f>J54/I54*100</f>
        <v>142.89184</v>
      </c>
      <c r="L54" s="10">
        <v>366832</v>
      </c>
      <c r="M54" s="202">
        <v>136898</v>
      </c>
      <c r="N54" s="127">
        <f t="shared" si="1"/>
        <v>37.31899070964365</v>
      </c>
      <c r="O54" s="295">
        <f t="shared" ref="O54" si="18">L54</f>
        <v>366832</v>
      </c>
      <c r="P54" s="458">
        <f t="shared" si="2"/>
        <v>366832</v>
      </c>
      <c r="Q54" s="457" t="s">
        <v>418</v>
      </c>
    </row>
    <row r="55" spans="1:17" ht="15" customHeight="1" thickBot="1" x14ac:dyDescent="0.25">
      <c r="A55" s="195">
        <v>2210511</v>
      </c>
      <c r="B55" s="207" t="s">
        <v>174</v>
      </c>
      <c r="C55" s="208">
        <v>200000</v>
      </c>
      <c r="D55" s="116">
        <v>184878.88</v>
      </c>
      <c r="E55" s="115">
        <f>D55/C55*100</f>
        <v>92.439440000000005</v>
      </c>
      <c r="F55" s="209">
        <v>135120</v>
      </c>
      <c r="G55" s="115">
        <v>189668.93</v>
      </c>
      <c r="H55" s="118">
        <f>G55/F55*100</f>
        <v>140.37072972172885</v>
      </c>
      <c r="I55" s="115">
        <v>210000</v>
      </c>
      <c r="J55" s="104">
        <v>325312.42</v>
      </c>
      <c r="K55" s="102">
        <f>J55/I55*100</f>
        <v>154.91067619047618</v>
      </c>
      <c r="L55" s="10">
        <v>249000</v>
      </c>
      <c r="M55" s="202">
        <v>113821.8</v>
      </c>
      <c r="N55" s="127">
        <f t="shared" si="1"/>
        <v>45.711566265060242</v>
      </c>
      <c r="O55" s="295">
        <f>L55</f>
        <v>249000</v>
      </c>
      <c r="P55" s="458">
        <f t="shared" si="2"/>
        <v>249000</v>
      </c>
      <c r="Q55" s="457" t="s">
        <v>418</v>
      </c>
    </row>
    <row r="56" spans="1:17" ht="15" customHeight="1" thickBot="1" x14ac:dyDescent="0.25">
      <c r="A56" s="108"/>
      <c r="B56" s="237" t="s">
        <v>157</v>
      </c>
      <c r="C56" s="161">
        <f>SUM(C52:C55)</f>
        <v>660855</v>
      </c>
      <c r="D56" s="210">
        <f>SUM(D52:D55)</f>
        <v>532225.60000000009</v>
      </c>
      <c r="E56" s="238">
        <f>D56/C56*100</f>
        <v>80.535911811214277</v>
      </c>
      <c r="F56" s="210">
        <f>SUM(F52:F55)</f>
        <v>638488</v>
      </c>
      <c r="G56" s="162">
        <f>SUM(G52:G55)</f>
        <v>525676.92999999993</v>
      </c>
      <c r="H56" s="110">
        <f>G56/F56*100</f>
        <v>82.331528548696284</v>
      </c>
      <c r="I56" s="238">
        <f>SUM(I52:I55)</f>
        <v>810000</v>
      </c>
      <c r="J56" s="110">
        <f>SUM(J52:J55)</f>
        <v>923929.71</v>
      </c>
      <c r="K56" s="158">
        <f t="shared" ref="K56" si="19">J56/I56*100</f>
        <v>114.06539629629629</v>
      </c>
      <c r="L56" s="110">
        <f>SUM(L52:L55)</f>
        <v>940332</v>
      </c>
      <c r="M56" s="158">
        <f>SUM(M52:M55)</f>
        <v>380734.88</v>
      </c>
      <c r="N56" s="134">
        <f t="shared" si="1"/>
        <v>40.489410123233071</v>
      </c>
      <c r="O56" s="291">
        <f>SUM(O52:O55)</f>
        <v>940332</v>
      </c>
      <c r="P56" s="291">
        <f>SUM(P52:P55)</f>
        <v>940332</v>
      </c>
    </row>
    <row r="57" spans="1:17" ht="15" customHeight="1" thickTop="1" x14ac:dyDescent="0.2">
      <c r="A57" s="108"/>
      <c r="B57" s="107"/>
      <c r="C57" s="773"/>
      <c r="D57" s="159"/>
      <c r="E57" s="103"/>
      <c r="F57" s="160"/>
      <c r="G57" s="104"/>
      <c r="H57" s="103"/>
      <c r="I57" s="103"/>
      <c r="J57" s="103"/>
      <c r="K57" s="102"/>
      <c r="L57" s="10"/>
      <c r="M57" s="202"/>
      <c r="N57" s="127"/>
      <c r="O57" s="290"/>
      <c r="P57" s="388"/>
    </row>
    <row r="58" spans="1:17" ht="15" customHeight="1" x14ac:dyDescent="0.2">
      <c r="A58" s="223">
        <v>2210600</v>
      </c>
      <c r="B58" s="224" t="s">
        <v>175</v>
      </c>
      <c r="C58" s="598"/>
      <c r="D58" s="102"/>
      <c r="E58" s="103"/>
      <c r="F58" s="104"/>
      <c r="G58" s="104"/>
      <c r="H58" s="103"/>
      <c r="I58" s="103"/>
      <c r="J58" s="103"/>
      <c r="K58" s="102"/>
      <c r="L58" s="10"/>
      <c r="M58" s="202"/>
      <c r="N58" s="127"/>
      <c r="O58" s="290"/>
      <c r="P58" s="388"/>
    </row>
    <row r="59" spans="1:17" ht="15" customHeight="1" x14ac:dyDescent="0.2">
      <c r="A59" s="108">
        <v>2210602</v>
      </c>
      <c r="B59" s="107" t="s">
        <v>176</v>
      </c>
      <c r="C59" s="598">
        <v>50000</v>
      </c>
      <c r="D59" s="102">
        <v>16339.54</v>
      </c>
      <c r="E59" s="103">
        <f t="shared" si="0"/>
        <v>32.679079999999999</v>
      </c>
      <c r="F59" s="104">
        <v>600000</v>
      </c>
      <c r="G59" s="104">
        <v>20106.07</v>
      </c>
      <c r="H59" s="103">
        <f t="shared" ref="H59:H65" si="20">G59/F59*100</f>
        <v>3.3510116666666665</v>
      </c>
      <c r="I59" s="103">
        <v>200000</v>
      </c>
      <c r="J59" s="103">
        <v>11769.4</v>
      </c>
      <c r="K59" s="102">
        <f>J59/I59*100</f>
        <v>5.8846999999999996</v>
      </c>
      <c r="L59" s="10">
        <v>52642</v>
      </c>
      <c r="M59" s="202">
        <v>0</v>
      </c>
      <c r="N59" s="127">
        <f t="shared" si="1"/>
        <v>0</v>
      </c>
      <c r="O59" s="285">
        <f>L59</f>
        <v>52642</v>
      </c>
      <c r="P59" s="458">
        <f t="shared" si="2"/>
        <v>52642</v>
      </c>
      <c r="Q59" s="457" t="s">
        <v>418</v>
      </c>
    </row>
    <row r="60" spans="1:17" ht="15" customHeight="1" x14ac:dyDescent="0.2">
      <c r="A60" s="108">
        <v>2210603</v>
      </c>
      <c r="B60" s="107" t="s">
        <v>177</v>
      </c>
      <c r="C60" s="598">
        <v>80000</v>
      </c>
      <c r="D60" s="102">
        <v>24764.9</v>
      </c>
      <c r="E60" s="103">
        <f t="shared" si="0"/>
        <v>30.956125</v>
      </c>
      <c r="F60" s="104">
        <v>80000</v>
      </c>
      <c r="G60" s="104">
        <v>11818.8</v>
      </c>
      <c r="H60" s="103">
        <f t="shared" si="20"/>
        <v>14.773499999999999</v>
      </c>
      <c r="I60" s="103">
        <v>200000</v>
      </c>
      <c r="J60" s="103">
        <v>3843.53</v>
      </c>
      <c r="K60" s="102">
        <f t="shared" ref="K60:K68" si="21">J60/I60*100</f>
        <v>1.9217649999999999</v>
      </c>
      <c r="L60" s="10">
        <v>50000</v>
      </c>
      <c r="M60" s="202">
        <v>81120</v>
      </c>
      <c r="N60" s="127">
        <f t="shared" si="1"/>
        <v>162.24</v>
      </c>
      <c r="O60" s="285">
        <f t="shared" ref="O60:O68" si="22">L60</f>
        <v>50000</v>
      </c>
      <c r="P60" s="458">
        <v>260000</v>
      </c>
      <c r="Q60" s="457" t="s">
        <v>418</v>
      </c>
    </row>
    <row r="61" spans="1:17" s="1" customFormat="1" ht="18" customHeight="1" x14ac:dyDescent="0.2">
      <c r="A61" s="9">
        <v>2210604</v>
      </c>
      <c r="B61" s="154" t="s">
        <v>178</v>
      </c>
      <c r="C61" s="598">
        <v>15000</v>
      </c>
      <c r="D61" s="102">
        <v>1567</v>
      </c>
      <c r="E61" s="103">
        <f t="shared" si="0"/>
        <v>10.446666666666667</v>
      </c>
      <c r="F61" s="104">
        <v>10000</v>
      </c>
      <c r="G61" s="104">
        <v>12868.02</v>
      </c>
      <c r="H61" s="103">
        <f t="shared" si="20"/>
        <v>128.68020000000001</v>
      </c>
      <c r="I61" s="103">
        <v>10000</v>
      </c>
      <c r="J61" s="103">
        <v>3250</v>
      </c>
      <c r="K61" s="102">
        <f t="shared" si="21"/>
        <v>32.5</v>
      </c>
      <c r="L61" s="10">
        <v>10000</v>
      </c>
      <c r="M61" s="118">
        <v>900</v>
      </c>
      <c r="N61" s="127">
        <f t="shared" si="1"/>
        <v>9</v>
      </c>
      <c r="O61" s="288">
        <f t="shared" si="22"/>
        <v>10000</v>
      </c>
      <c r="P61" s="389">
        <f>O61</f>
        <v>10000</v>
      </c>
    </row>
    <row r="62" spans="1:17" s="1" customFormat="1" ht="18" customHeight="1" x14ac:dyDescent="0.2">
      <c r="A62" s="9">
        <v>2210605</v>
      </c>
      <c r="B62" s="305" t="s">
        <v>179</v>
      </c>
      <c r="C62" s="598">
        <v>40000</v>
      </c>
      <c r="D62" s="102">
        <v>942.25</v>
      </c>
      <c r="E62" s="103">
        <f t="shared" si="0"/>
        <v>2.3556249999999999</v>
      </c>
      <c r="F62" s="104">
        <v>15000</v>
      </c>
      <c r="G62" s="104">
        <v>3000</v>
      </c>
      <c r="H62" s="103">
        <f t="shared" si="20"/>
        <v>20</v>
      </c>
      <c r="I62" s="103">
        <v>30000</v>
      </c>
      <c r="J62" s="103">
        <v>0</v>
      </c>
      <c r="K62" s="102">
        <f t="shared" si="21"/>
        <v>0</v>
      </c>
      <c r="L62" s="10">
        <v>10000</v>
      </c>
      <c r="M62" s="118">
        <v>0</v>
      </c>
      <c r="N62" s="127">
        <f t="shared" si="1"/>
        <v>0</v>
      </c>
      <c r="O62" s="288">
        <f t="shared" si="22"/>
        <v>10000</v>
      </c>
      <c r="P62" s="389">
        <f t="shared" si="2"/>
        <v>10000</v>
      </c>
    </row>
    <row r="63" spans="1:17" ht="15" customHeight="1" x14ac:dyDescent="0.2">
      <c r="A63" s="108">
        <v>2210606</v>
      </c>
      <c r="B63" s="107" t="s">
        <v>180</v>
      </c>
      <c r="C63" s="598">
        <v>35000</v>
      </c>
      <c r="D63" s="102">
        <v>27490</v>
      </c>
      <c r="E63" s="103">
        <f t="shared" si="0"/>
        <v>78.542857142857144</v>
      </c>
      <c r="F63" s="104">
        <v>20000</v>
      </c>
      <c r="G63" s="104">
        <v>8866</v>
      </c>
      <c r="H63" s="103">
        <f t="shared" si="20"/>
        <v>44.330000000000005</v>
      </c>
      <c r="I63" s="103">
        <v>20000</v>
      </c>
      <c r="J63" s="103">
        <v>396.15</v>
      </c>
      <c r="K63" s="102">
        <f t="shared" si="21"/>
        <v>1.9807499999999998</v>
      </c>
      <c r="L63" s="10">
        <v>10000</v>
      </c>
      <c r="M63" s="202">
        <v>794</v>
      </c>
      <c r="N63" s="127">
        <f t="shared" si="1"/>
        <v>7.9399999999999995</v>
      </c>
      <c r="O63" s="288">
        <f t="shared" si="22"/>
        <v>10000</v>
      </c>
      <c r="P63" s="458">
        <v>100000</v>
      </c>
      <c r="Q63" s="457" t="s">
        <v>418</v>
      </c>
    </row>
    <row r="64" spans="1:17" ht="15" customHeight="1" x14ac:dyDescent="0.2">
      <c r="A64" s="108">
        <v>2210607</v>
      </c>
      <c r="B64" s="107" t="s">
        <v>181</v>
      </c>
      <c r="C64" s="598">
        <v>90000</v>
      </c>
      <c r="D64" s="102">
        <v>87419.42</v>
      </c>
      <c r="E64" s="103">
        <f t="shared" si="0"/>
        <v>97.132688888888879</v>
      </c>
      <c r="F64" s="104">
        <v>75000</v>
      </c>
      <c r="G64" s="104">
        <v>67029.86</v>
      </c>
      <c r="H64" s="103">
        <f t="shared" si="20"/>
        <v>89.373146666666671</v>
      </c>
      <c r="I64" s="103">
        <v>150000</v>
      </c>
      <c r="J64" s="459">
        <v>-3331.59</v>
      </c>
      <c r="K64" s="102">
        <f t="shared" si="21"/>
        <v>-2.22106</v>
      </c>
      <c r="L64" s="10">
        <v>60000</v>
      </c>
      <c r="M64" s="202">
        <v>0</v>
      </c>
      <c r="N64" s="127">
        <f t="shared" si="1"/>
        <v>0</v>
      </c>
      <c r="O64" s="288">
        <f t="shared" si="22"/>
        <v>60000</v>
      </c>
      <c r="P64" s="458">
        <v>110000</v>
      </c>
      <c r="Q64" s="457" t="s">
        <v>418</v>
      </c>
    </row>
    <row r="65" spans="1:17" ht="15" customHeight="1" x14ac:dyDescent="0.2">
      <c r="A65" s="108">
        <v>2210610</v>
      </c>
      <c r="B65" s="107" t="s">
        <v>182</v>
      </c>
      <c r="C65" s="598">
        <v>30000</v>
      </c>
      <c r="D65" s="102">
        <v>22000</v>
      </c>
      <c r="E65" s="103">
        <f t="shared" si="0"/>
        <v>73.333333333333329</v>
      </c>
      <c r="F65" s="104">
        <v>30000</v>
      </c>
      <c r="G65" s="104">
        <v>18000</v>
      </c>
      <c r="H65" s="103">
        <f t="shared" si="20"/>
        <v>60</v>
      </c>
      <c r="I65" s="103">
        <v>30000</v>
      </c>
      <c r="J65" s="103">
        <v>0</v>
      </c>
      <c r="K65" s="102">
        <f t="shared" si="21"/>
        <v>0</v>
      </c>
      <c r="L65" s="10">
        <v>20000</v>
      </c>
      <c r="M65" s="202">
        <v>0</v>
      </c>
      <c r="N65" s="127">
        <f t="shared" si="1"/>
        <v>0</v>
      </c>
      <c r="O65" s="288">
        <f t="shared" si="22"/>
        <v>20000</v>
      </c>
      <c r="P65" s="458">
        <v>70000</v>
      </c>
      <c r="Q65" s="457" t="s">
        <v>418</v>
      </c>
    </row>
    <row r="66" spans="1:17" ht="15" customHeight="1" x14ac:dyDescent="0.2">
      <c r="A66" s="108">
        <v>2210611</v>
      </c>
      <c r="B66" s="107" t="s">
        <v>183</v>
      </c>
      <c r="C66" s="598">
        <v>10000</v>
      </c>
      <c r="D66" s="102">
        <v>6500</v>
      </c>
      <c r="E66" s="103">
        <f t="shared" si="0"/>
        <v>65</v>
      </c>
      <c r="F66" s="104">
        <v>10000</v>
      </c>
      <c r="G66" s="104">
        <v>4393.75</v>
      </c>
      <c r="H66" s="103">
        <f t="shared" ref="H66:H68" si="23">G66/F66*100</f>
        <v>43.9375</v>
      </c>
      <c r="I66" s="103">
        <v>120000</v>
      </c>
      <c r="J66" s="103">
        <v>0</v>
      </c>
      <c r="K66" s="102">
        <f t="shared" si="21"/>
        <v>0</v>
      </c>
      <c r="L66" s="10">
        <v>60000</v>
      </c>
      <c r="M66" s="202">
        <v>0</v>
      </c>
      <c r="N66" s="127">
        <f t="shared" si="1"/>
        <v>0</v>
      </c>
      <c r="O66" s="288">
        <f t="shared" si="22"/>
        <v>60000</v>
      </c>
      <c r="P66" s="458">
        <v>100000</v>
      </c>
      <c r="Q66" s="457" t="s">
        <v>418</v>
      </c>
    </row>
    <row r="67" spans="1:17" ht="15" customHeight="1" x14ac:dyDescent="0.2">
      <c r="A67" s="108">
        <v>2210616</v>
      </c>
      <c r="B67" s="107" t="s">
        <v>346</v>
      </c>
      <c r="C67" s="598">
        <v>10000</v>
      </c>
      <c r="D67" s="102">
        <v>200</v>
      </c>
      <c r="E67" s="103">
        <f t="shared" si="0"/>
        <v>2</v>
      </c>
      <c r="F67" s="104">
        <v>10000</v>
      </c>
      <c r="G67" s="104">
        <v>8700</v>
      </c>
      <c r="H67" s="103">
        <f t="shared" si="23"/>
        <v>87</v>
      </c>
      <c r="I67" s="103">
        <v>50000</v>
      </c>
      <c r="J67" s="103">
        <v>0</v>
      </c>
      <c r="K67" s="102">
        <f t="shared" si="21"/>
        <v>0</v>
      </c>
      <c r="L67" s="10">
        <v>20000</v>
      </c>
      <c r="M67" s="202">
        <v>0</v>
      </c>
      <c r="N67" s="127">
        <f t="shared" si="1"/>
        <v>0</v>
      </c>
      <c r="O67" s="288">
        <f t="shared" si="22"/>
        <v>20000</v>
      </c>
      <c r="P67" s="389">
        <f t="shared" si="2"/>
        <v>20000</v>
      </c>
    </row>
    <row r="68" spans="1:17" ht="15" customHeight="1" thickBot="1" x14ac:dyDescent="0.25">
      <c r="A68" s="108">
        <v>2210617</v>
      </c>
      <c r="B68" s="107" t="s">
        <v>184</v>
      </c>
      <c r="C68" s="598">
        <v>23000</v>
      </c>
      <c r="D68" s="102">
        <v>13000</v>
      </c>
      <c r="E68" s="103">
        <f t="shared" si="0"/>
        <v>56.521739130434781</v>
      </c>
      <c r="F68" s="104">
        <v>20000</v>
      </c>
      <c r="G68" s="104">
        <v>14393.75</v>
      </c>
      <c r="H68" s="103">
        <f t="shared" si="23"/>
        <v>71.96875</v>
      </c>
      <c r="I68" s="103">
        <v>200000</v>
      </c>
      <c r="J68" s="459">
        <v>208711.5</v>
      </c>
      <c r="K68" s="102">
        <f t="shared" si="21"/>
        <v>104.35574999999999</v>
      </c>
      <c r="L68" s="10">
        <v>230000</v>
      </c>
      <c r="M68" s="202">
        <v>0</v>
      </c>
      <c r="N68" s="127">
        <f t="shared" si="1"/>
        <v>0</v>
      </c>
      <c r="O68" s="285">
        <f t="shared" si="22"/>
        <v>230000</v>
      </c>
      <c r="P68" s="389">
        <f t="shared" si="2"/>
        <v>230000</v>
      </c>
    </row>
    <row r="69" spans="1:17" ht="15" customHeight="1" thickBot="1" x14ac:dyDescent="0.25">
      <c r="A69" s="220"/>
      <c r="B69" s="239" t="s">
        <v>157</v>
      </c>
      <c r="C69" s="109">
        <f>SUM(C59:C68)</f>
        <v>383000</v>
      </c>
      <c r="D69" s="138">
        <f>SUM(D59:D68)</f>
        <v>200223.11</v>
      </c>
      <c r="E69" s="110">
        <f t="shared" si="0"/>
        <v>52.277574412532637</v>
      </c>
      <c r="F69" s="139">
        <f>SUM(F59:F68)</f>
        <v>870000</v>
      </c>
      <c r="G69" s="139">
        <f t="shared" ref="G69:J69" si="24">SUM(G59:G68)</f>
        <v>169176.25</v>
      </c>
      <c r="H69" s="110">
        <f>G69/F69*100</f>
        <v>19.445545977011495</v>
      </c>
      <c r="I69" s="110">
        <f t="shared" si="24"/>
        <v>1010000</v>
      </c>
      <c r="J69" s="110">
        <f t="shared" si="24"/>
        <v>224638.99</v>
      </c>
      <c r="K69" s="158">
        <f>J69/I69*100</f>
        <v>22.24148415841584</v>
      </c>
      <c r="L69" s="109">
        <f>SUM(L59:L68)</f>
        <v>522642</v>
      </c>
      <c r="M69" s="138">
        <f>SUM(M59:M68)</f>
        <v>82814</v>
      </c>
      <c r="N69" s="134">
        <f t="shared" ref="N69:N131" si="25">M69/L69*100</f>
        <v>15.845263105529215</v>
      </c>
      <c r="O69" s="294">
        <f>SUM(O59:O68)</f>
        <v>522642</v>
      </c>
      <c r="P69" s="294">
        <f>SUM(P59:P68)</f>
        <v>962642</v>
      </c>
    </row>
    <row r="70" spans="1:17" ht="15" customHeight="1" thickTop="1" thickBot="1" x14ac:dyDescent="0.25">
      <c r="A70" s="195"/>
      <c r="B70" s="114"/>
      <c r="C70" s="240"/>
      <c r="D70" s="161"/>
      <c r="E70" s="115"/>
      <c r="F70" s="162"/>
      <c r="G70" s="117"/>
      <c r="H70" s="115"/>
      <c r="I70" s="115"/>
      <c r="J70" s="115"/>
      <c r="K70" s="116"/>
      <c r="L70" s="163"/>
      <c r="M70" s="287"/>
      <c r="N70" s="774"/>
      <c r="O70" s="775"/>
      <c r="P70" s="391"/>
    </row>
    <row r="71" spans="1:17" ht="81.599999999999994" customHeight="1" thickBot="1" x14ac:dyDescent="0.25">
      <c r="A71" s="228" t="s">
        <v>2</v>
      </c>
      <c r="B71" s="213" t="s">
        <v>132</v>
      </c>
      <c r="C71" s="155" t="s">
        <v>7</v>
      </c>
      <c r="D71" s="122" t="s">
        <v>8</v>
      </c>
      <c r="E71" s="122" t="s">
        <v>9</v>
      </c>
      <c r="F71" s="122" t="s">
        <v>133</v>
      </c>
      <c r="G71" s="123" t="s">
        <v>11</v>
      </c>
      <c r="H71" s="122" t="s">
        <v>347</v>
      </c>
      <c r="I71" s="122" t="s">
        <v>12</v>
      </c>
      <c r="J71" s="768" t="s">
        <v>352</v>
      </c>
      <c r="K71" s="263" t="s">
        <v>27</v>
      </c>
      <c r="L71" s="124" t="s">
        <v>13</v>
      </c>
      <c r="M71" s="274" t="s">
        <v>353</v>
      </c>
      <c r="N71" s="274" t="s">
        <v>411</v>
      </c>
      <c r="O71" s="385" t="s">
        <v>412</v>
      </c>
      <c r="P71" s="453" t="s">
        <v>414</v>
      </c>
    </row>
    <row r="72" spans="1:17" ht="15" customHeight="1" x14ac:dyDescent="0.2">
      <c r="A72" s="241">
        <v>2210700</v>
      </c>
      <c r="B72" s="302" t="s">
        <v>185</v>
      </c>
      <c r="C72" s="242"/>
      <c r="D72" s="164"/>
      <c r="E72" s="165"/>
      <c r="F72" s="112"/>
      <c r="G72" s="112"/>
      <c r="H72" s="165"/>
      <c r="I72" s="165"/>
      <c r="J72" s="165"/>
      <c r="K72" s="164"/>
      <c r="L72" s="166"/>
      <c r="M72" s="202"/>
      <c r="N72" s="127"/>
      <c r="O72" s="293"/>
      <c r="P72" s="388"/>
    </row>
    <row r="73" spans="1:17" ht="15" customHeight="1" x14ac:dyDescent="0.2">
      <c r="A73" s="108">
        <v>2210703</v>
      </c>
      <c r="B73" s="167" t="s">
        <v>186</v>
      </c>
      <c r="C73" s="397">
        <v>35000</v>
      </c>
      <c r="D73" s="102">
        <v>14093</v>
      </c>
      <c r="E73" s="103">
        <f t="shared" ref="E73:E78" si="26">D73/C73*100</f>
        <v>40.265714285714289</v>
      </c>
      <c r="F73" s="104">
        <v>35000</v>
      </c>
      <c r="G73" s="104">
        <v>20000</v>
      </c>
      <c r="H73" s="103">
        <f t="shared" ref="H73:H80" si="27">G73/F73*100</f>
        <v>57.142857142857139</v>
      </c>
      <c r="I73" s="103">
        <v>35000</v>
      </c>
      <c r="J73" s="103">
        <v>0</v>
      </c>
      <c r="K73" s="102">
        <f t="shared" ref="K73:K80" si="28">J73/I73*100</f>
        <v>0</v>
      </c>
      <c r="L73" s="103">
        <v>137440</v>
      </c>
      <c r="M73" s="202">
        <v>0</v>
      </c>
      <c r="N73" s="127">
        <f t="shared" si="25"/>
        <v>0</v>
      </c>
      <c r="O73" s="288">
        <f>L73</f>
        <v>137440</v>
      </c>
      <c r="P73" s="389">
        <f t="shared" ref="P73:P109" si="29">O73</f>
        <v>137440</v>
      </c>
    </row>
    <row r="74" spans="1:17" ht="15" customHeight="1" x14ac:dyDescent="0.2">
      <c r="A74" s="108">
        <v>2210705</v>
      </c>
      <c r="B74" s="167" t="s">
        <v>187</v>
      </c>
      <c r="C74" s="397">
        <v>5000</v>
      </c>
      <c r="D74" s="102">
        <v>4700</v>
      </c>
      <c r="E74" s="103">
        <f t="shared" si="26"/>
        <v>94</v>
      </c>
      <c r="F74" s="104">
        <v>65000</v>
      </c>
      <c r="G74" s="104">
        <v>42000</v>
      </c>
      <c r="H74" s="103">
        <f t="shared" si="27"/>
        <v>64.615384615384613</v>
      </c>
      <c r="I74" s="103">
        <v>65000</v>
      </c>
      <c r="J74" s="103">
        <v>0</v>
      </c>
      <c r="K74" s="102">
        <f t="shared" si="28"/>
        <v>0</v>
      </c>
      <c r="L74" s="103">
        <v>50000</v>
      </c>
      <c r="M74" s="202">
        <v>0</v>
      </c>
      <c r="N74" s="127">
        <f t="shared" si="25"/>
        <v>0</v>
      </c>
      <c r="O74" s="288">
        <f t="shared" ref="O74:O79" si="30">L74</f>
        <v>50000</v>
      </c>
      <c r="P74" s="389">
        <f t="shared" si="29"/>
        <v>50000</v>
      </c>
    </row>
    <row r="75" spans="1:17" ht="15" customHeight="1" x14ac:dyDescent="0.2">
      <c r="A75" s="108">
        <v>2210706</v>
      </c>
      <c r="B75" s="167" t="s">
        <v>188</v>
      </c>
      <c r="C75" s="397">
        <v>20000</v>
      </c>
      <c r="D75" s="102">
        <v>18200</v>
      </c>
      <c r="E75" s="103">
        <f t="shared" si="26"/>
        <v>91</v>
      </c>
      <c r="F75" s="104">
        <v>10000</v>
      </c>
      <c r="G75" s="104">
        <v>3000</v>
      </c>
      <c r="H75" s="103">
        <f t="shared" si="27"/>
        <v>30</v>
      </c>
      <c r="I75" s="103">
        <v>10000</v>
      </c>
      <c r="J75" s="103">
        <v>0</v>
      </c>
      <c r="K75" s="102">
        <f t="shared" si="28"/>
        <v>0</v>
      </c>
      <c r="L75" s="103">
        <v>5000</v>
      </c>
      <c r="M75" s="202">
        <v>0</v>
      </c>
      <c r="N75" s="127">
        <f t="shared" si="25"/>
        <v>0</v>
      </c>
      <c r="O75" s="288">
        <f t="shared" si="30"/>
        <v>5000</v>
      </c>
      <c r="P75" s="389">
        <f t="shared" si="29"/>
        <v>5000</v>
      </c>
    </row>
    <row r="76" spans="1:17" s="1" customFormat="1" ht="15" customHeight="1" x14ac:dyDescent="0.2">
      <c r="A76" s="9">
        <v>2210708</v>
      </c>
      <c r="B76" s="303" t="s">
        <v>189</v>
      </c>
      <c r="C76" s="397">
        <v>100000</v>
      </c>
      <c r="D76" s="102">
        <v>91756.1</v>
      </c>
      <c r="E76" s="103">
        <f t="shared" si="26"/>
        <v>91.756100000000004</v>
      </c>
      <c r="F76" s="104">
        <v>120000</v>
      </c>
      <c r="G76" s="104">
        <v>108749</v>
      </c>
      <c r="H76" s="103">
        <f t="shared" si="27"/>
        <v>90.624166666666667</v>
      </c>
      <c r="I76" s="103">
        <v>100000</v>
      </c>
      <c r="J76" s="103">
        <v>136842.60999999999</v>
      </c>
      <c r="K76" s="102">
        <f t="shared" si="28"/>
        <v>136.84260999999998</v>
      </c>
      <c r="L76" s="103">
        <v>100000</v>
      </c>
      <c r="M76" s="118">
        <v>0</v>
      </c>
      <c r="N76" s="127">
        <f t="shared" si="25"/>
        <v>0</v>
      </c>
      <c r="O76" s="288">
        <f t="shared" si="30"/>
        <v>100000</v>
      </c>
      <c r="P76" s="389">
        <f t="shared" si="29"/>
        <v>100000</v>
      </c>
    </row>
    <row r="77" spans="1:17" ht="15" customHeight="1" x14ac:dyDescent="0.2">
      <c r="A77" s="108">
        <v>2210709</v>
      </c>
      <c r="B77" s="167" t="s">
        <v>344</v>
      </c>
      <c r="C77" s="397">
        <v>894103</v>
      </c>
      <c r="D77" s="102">
        <v>785769.95</v>
      </c>
      <c r="E77" s="103">
        <f>D77/C77*100</f>
        <v>87.883605132741977</v>
      </c>
      <c r="F77" s="104">
        <v>818542</v>
      </c>
      <c r="G77" s="104">
        <v>879578.19</v>
      </c>
      <c r="H77" s="103">
        <f t="shared" si="27"/>
        <v>107.45669617441744</v>
      </c>
      <c r="I77" s="103">
        <v>800000</v>
      </c>
      <c r="J77" s="103">
        <v>1445609.88</v>
      </c>
      <c r="K77" s="102">
        <f>J77/I77*100</f>
        <v>180.701235</v>
      </c>
      <c r="L77" s="103">
        <v>561500</v>
      </c>
      <c r="M77" s="202">
        <v>401060.25</v>
      </c>
      <c r="N77" s="127">
        <f t="shared" si="25"/>
        <v>71.426580587711484</v>
      </c>
      <c r="O77" s="288">
        <f t="shared" si="30"/>
        <v>561500</v>
      </c>
      <c r="P77" s="389">
        <f t="shared" si="29"/>
        <v>561500</v>
      </c>
    </row>
    <row r="78" spans="1:17" s="243" customFormat="1" ht="15" customHeight="1" x14ac:dyDescent="0.2">
      <c r="A78" s="108">
        <v>2210710</v>
      </c>
      <c r="B78" s="167" t="s">
        <v>190</v>
      </c>
      <c r="C78" s="397">
        <v>47731</v>
      </c>
      <c r="D78" s="102">
        <v>22330</v>
      </c>
      <c r="E78" s="103">
        <f t="shared" si="26"/>
        <v>46.783013136116992</v>
      </c>
      <c r="F78" s="104">
        <v>165871</v>
      </c>
      <c r="G78" s="104">
        <v>40000</v>
      </c>
      <c r="H78" s="103">
        <f t="shared" si="27"/>
        <v>24.11512560966052</v>
      </c>
      <c r="I78" s="103">
        <v>46000</v>
      </c>
      <c r="J78" s="103">
        <v>0</v>
      </c>
      <c r="K78" s="102">
        <f t="shared" si="28"/>
        <v>0</v>
      </c>
      <c r="L78" s="103">
        <v>55000</v>
      </c>
      <c r="M78" s="202">
        <v>0</v>
      </c>
      <c r="N78" s="127">
        <f t="shared" si="25"/>
        <v>0</v>
      </c>
      <c r="O78" s="288">
        <f t="shared" si="30"/>
        <v>55000</v>
      </c>
      <c r="P78" s="389">
        <f t="shared" si="29"/>
        <v>55000</v>
      </c>
    </row>
    <row r="79" spans="1:17" ht="15" customHeight="1" thickBot="1" x14ac:dyDescent="0.25">
      <c r="A79" s="195">
        <v>2210711</v>
      </c>
      <c r="B79" s="304" t="s">
        <v>191</v>
      </c>
      <c r="C79" s="244">
        <v>101572</v>
      </c>
      <c r="D79" s="116">
        <v>70372.350000000006</v>
      </c>
      <c r="E79" s="103">
        <f t="shared" si="0"/>
        <v>69.283217815933526</v>
      </c>
      <c r="F79" s="117">
        <v>100000</v>
      </c>
      <c r="G79" s="104">
        <v>15900</v>
      </c>
      <c r="H79" s="103">
        <f t="shared" si="27"/>
        <v>15.9</v>
      </c>
      <c r="I79" s="103">
        <v>30000</v>
      </c>
      <c r="J79" s="103">
        <v>500</v>
      </c>
      <c r="K79" s="102">
        <f t="shared" si="28"/>
        <v>1.6666666666666667</v>
      </c>
      <c r="L79" s="103">
        <v>42000</v>
      </c>
      <c r="M79" s="202">
        <v>0</v>
      </c>
      <c r="N79" s="127">
        <f t="shared" si="25"/>
        <v>0</v>
      </c>
      <c r="O79" s="288">
        <f t="shared" si="30"/>
        <v>42000</v>
      </c>
      <c r="P79" s="389">
        <f t="shared" si="29"/>
        <v>42000</v>
      </c>
    </row>
    <row r="80" spans="1:17" ht="15" customHeight="1" thickBot="1" x14ac:dyDescent="0.25">
      <c r="A80" s="245"/>
      <c r="B80" s="141" t="s">
        <v>157</v>
      </c>
      <c r="C80" s="185">
        <f>SUM(C73:C79)</f>
        <v>1203406</v>
      </c>
      <c r="D80" s="158">
        <f>SUM(D73:D79)</f>
        <v>1007221.3999999999</v>
      </c>
      <c r="E80" s="110">
        <f t="shared" si="0"/>
        <v>83.697555106090533</v>
      </c>
      <c r="F80" s="111">
        <f>SUM(F73:F79)</f>
        <v>1314413</v>
      </c>
      <c r="G80" s="111">
        <f>SUM(G73:G79)</f>
        <v>1109227.19</v>
      </c>
      <c r="H80" s="110">
        <f t="shared" si="27"/>
        <v>84.389548033989314</v>
      </c>
      <c r="I80" s="111">
        <f>SUM(I73:I79)</f>
        <v>1086000</v>
      </c>
      <c r="J80" s="111">
        <f>SUM(J73:J79)</f>
        <v>1582952.4899999998</v>
      </c>
      <c r="K80" s="158">
        <f t="shared" si="28"/>
        <v>145.75989779005522</v>
      </c>
      <c r="L80" s="109">
        <f>SUM(L73:L79)</f>
        <v>950940</v>
      </c>
      <c r="M80" s="138">
        <f>SUM(M73:M79)</f>
        <v>401060.25</v>
      </c>
      <c r="N80" s="134">
        <f t="shared" si="25"/>
        <v>42.175137232632977</v>
      </c>
      <c r="O80" s="294">
        <f>SUM(O73:O79)</f>
        <v>950940</v>
      </c>
      <c r="P80" s="294">
        <f>SUM(P73:P79)</f>
        <v>950940</v>
      </c>
    </row>
    <row r="81" spans="1:17" s="243" customFormat="1" ht="15" customHeight="1" x14ac:dyDescent="0.2">
      <c r="A81" s="229">
        <v>2210800</v>
      </c>
      <c r="B81" s="224" t="s">
        <v>192</v>
      </c>
      <c r="C81" s="105"/>
      <c r="D81" s="129"/>
      <c r="E81" s="225"/>
      <c r="F81" s="168"/>
      <c r="G81" s="168"/>
      <c r="H81" s="131"/>
      <c r="I81" s="169"/>
      <c r="J81" s="770"/>
      <c r="K81" s="267"/>
      <c r="L81" s="170"/>
      <c r="M81" s="390"/>
      <c r="N81" s="127"/>
      <c r="O81" s="296"/>
      <c r="P81" s="388"/>
    </row>
    <row r="82" spans="1:17" ht="15" customHeight="1" x14ac:dyDescent="0.2">
      <c r="A82" s="106">
        <v>2210801</v>
      </c>
      <c r="B82" s="107" t="s">
        <v>193</v>
      </c>
      <c r="C82" s="397">
        <v>15000</v>
      </c>
      <c r="D82" s="102">
        <v>7500</v>
      </c>
      <c r="E82" s="103">
        <f>D82/C82*100</f>
        <v>50</v>
      </c>
      <c r="F82" s="104">
        <v>50000</v>
      </c>
      <c r="G82" s="104">
        <v>10000</v>
      </c>
      <c r="H82" s="103">
        <f>G82/F82*100</f>
        <v>20</v>
      </c>
      <c r="I82" s="103">
        <v>60000</v>
      </c>
      <c r="J82" s="103">
        <v>0</v>
      </c>
      <c r="K82" s="102">
        <f>J82/I82*100</f>
        <v>0</v>
      </c>
      <c r="L82" s="10">
        <v>120000</v>
      </c>
      <c r="M82" s="202">
        <v>0</v>
      </c>
      <c r="N82" s="127">
        <f t="shared" si="25"/>
        <v>0</v>
      </c>
      <c r="O82" s="288">
        <f>L82</f>
        <v>120000</v>
      </c>
      <c r="P82" s="389">
        <f t="shared" si="29"/>
        <v>120000</v>
      </c>
    </row>
    <row r="83" spans="1:17" ht="15" customHeight="1" thickBot="1" x14ac:dyDescent="0.25">
      <c r="A83" s="106">
        <v>2210804</v>
      </c>
      <c r="B83" s="107" t="s">
        <v>194</v>
      </c>
      <c r="C83" s="118">
        <v>200000</v>
      </c>
      <c r="D83" s="102">
        <v>171931.71</v>
      </c>
      <c r="E83" s="103">
        <f>D83/C83*100</f>
        <v>85.965854999999991</v>
      </c>
      <c r="F83" s="104">
        <v>250000</v>
      </c>
      <c r="G83" s="104">
        <v>100851.14</v>
      </c>
      <c r="H83" s="103">
        <f>G83/F83*100</f>
        <v>40.340456000000003</v>
      </c>
      <c r="I83" s="103">
        <v>250000</v>
      </c>
      <c r="J83" s="103">
        <v>44767.49</v>
      </c>
      <c r="K83" s="102">
        <f>J83/I83*100</f>
        <v>17.906995999999999</v>
      </c>
      <c r="L83" s="10">
        <v>40000</v>
      </c>
      <c r="M83" s="202">
        <v>3042</v>
      </c>
      <c r="N83" s="127">
        <f t="shared" si="25"/>
        <v>7.6050000000000004</v>
      </c>
      <c r="O83" s="288">
        <f>L83</f>
        <v>40000</v>
      </c>
      <c r="P83" s="389">
        <f t="shared" si="29"/>
        <v>40000</v>
      </c>
    </row>
    <row r="84" spans="1:17" ht="15" customHeight="1" thickBot="1" x14ac:dyDescent="0.25">
      <c r="A84" s="241"/>
      <c r="B84" s="230" t="s">
        <v>157</v>
      </c>
      <c r="C84" s="185">
        <f>SUM(C82:C83)</f>
        <v>215000</v>
      </c>
      <c r="D84" s="158">
        <f>SUM(D82:D83)</f>
        <v>179431.71</v>
      </c>
      <c r="E84" s="110">
        <f>D84/C84*100</f>
        <v>83.456609302325575</v>
      </c>
      <c r="F84" s="111">
        <f>SUM(F82:F83)</f>
        <v>300000</v>
      </c>
      <c r="G84" s="111">
        <f t="shared" ref="G84:J84" si="31">SUM(G82:G83)</f>
        <v>110851.14</v>
      </c>
      <c r="H84" s="110">
        <f>G84/F84*100</f>
        <v>36.950380000000003</v>
      </c>
      <c r="I84" s="111">
        <f t="shared" si="31"/>
        <v>310000</v>
      </c>
      <c r="J84" s="111">
        <f t="shared" si="31"/>
        <v>44767.49</v>
      </c>
      <c r="K84" s="158">
        <f>J84/I84*100</f>
        <v>14.441125806451613</v>
      </c>
      <c r="L84" s="109">
        <f>SUM(L82:L83)</f>
        <v>160000</v>
      </c>
      <c r="M84" s="138">
        <f>SUM(M82:M83)</f>
        <v>3042</v>
      </c>
      <c r="N84" s="134">
        <f t="shared" si="25"/>
        <v>1.9012500000000001</v>
      </c>
      <c r="O84" s="294">
        <f>SUM(O82:O83)</f>
        <v>160000</v>
      </c>
      <c r="P84" s="294">
        <f>SUM(P82:P83)</f>
        <v>160000</v>
      </c>
    </row>
    <row r="85" spans="1:17" ht="15" customHeight="1" thickTop="1" x14ac:dyDescent="0.2">
      <c r="A85" s="108"/>
      <c r="B85" s="107"/>
      <c r="C85" s="397"/>
      <c r="D85" s="102"/>
      <c r="E85" s="103"/>
      <c r="F85" s="104"/>
      <c r="G85" s="104"/>
      <c r="H85" s="103"/>
      <c r="I85" s="103"/>
      <c r="J85" s="103"/>
      <c r="K85" s="102"/>
      <c r="L85" s="10"/>
      <c r="M85" s="202"/>
      <c r="N85" s="127"/>
      <c r="O85" s="290"/>
      <c r="P85" s="388"/>
    </row>
    <row r="86" spans="1:17" ht="15" customHeight="1" x14ac:dyDescent="0.2">
      <c r="A86" s="223">
        <v>2210900</v>
      </c>
      <c r="B86" s="246" t="s">
        <v>195</v>
      </c>
      <c r="C86" s="397"/>
      <c r="D86" s="159"/>
      <c r="E86" s="103"/>
      <c r="F86" s="104"/>
      <c r="G86" s="104"/>
      <c r="H86" s="103"/>
      <c r="I86" s="103"/>
      <c r="J86" s="103"/>
      <c r="K86" s="102"/>
      <c r="L86" s="10"/>
      <c r="M86" s="202"/>
      <c r="N86" s="127"/>
      <c r="O86" s="290"/>
      <c r="P86" s="388"/>
    </row>
    <row r="87" spans="1:17" ht="15" customHeight="1" x14ac:dyDescent="0.2">
      <c r="A87" s="108">
        <v>2210901</v>
      </c>
      <c r="B87" s="247" t="s">
        <v>196</v>
      </c>
      <c r="C87" s="118">
        <v>140000</v>
      </c>
      <c r="D87" s="102">
        <v>73936.929999999993</v>
      </c>
      <c r="E87" s="103">
        <f>D87/C87*100</f>
        <v>52.812092857142858</v>
      </c>
      <c r="F87" s="104">
        <v>150000</v>
      </c>
      <c r="G87" s="104">
        <v>43855</v>
      </c>
      <c r="H87" s="103">
        <f t="shared" ref="H87:H92" si="32">G87/F87*100</f>
        <v>29.236666666666665</v>
      </c>
      <c r="I87" s="103">
        <v>100000</v>
      </c>
      <c r="J87" s="103">
        <v>40593.4</v>
      </c>
      <c r="K87" s="102">
        <f>J87/I87*100</f>
        <v>40.593400000000003</v>
      </c>
      <c r="L87" s="10">
        <v>50000</v>
      </c>
      <c r="M87" s="202">
        <v>0</v>
      </c>
      <c r="N87" s="127">
        <f t="shared" si="25"/>
        <v>0</v>
      </c>
      <c r="O87" s="288">
        <f>L87</f>
        <v>50000</v>
      </c>
      <c r="P87" s="389">
        <f t="shared" si="29"/>
        <v>50000</v>
      </c>
    </row>
    <row r="88" spans="1:17" ht="15" customHeight="1" x14ac:dyDescent="0.2">
      <c r="A88" s="108">
        <v>2210902</v>
      </c>
      <c r="B88" s="247" t="s">
        <v>197</v>
      </c>
      <c r="C88" s="118">
        <v>166980</v>
      </c>
      <c r="D88" s="102">
        <v>133855.1</v>
      </c>
      <c r="E88" s="103">
        <f t="shared" ref="E88:E91" si="33">D88/C88*100</f>
        <v>80.162354773026706</v>
      </c>
      <c r="F88" s="104">
        <v>257000</v>
      </c>
      <c r="G88" s="104">
        <v>104140</v>
      </c>
      <c r="H88" s="103">
        <f t="shared" si="32"/>
        <v>40.521400778210115</v>
      </c>
      <c r="I88" s="103">
        <v>150000</v>
      </c>
      <c r="J88" s="103">
        <v>178472.4</v>
      </c>
      <c r="K88" s="102">
        <f t="shared" ref="K88:K92" si="34">J88/I88*100</f>
        <v>118.9816</v>
      </c>
      <c r="L88" s="10">
        <v>321759</v>
      </c>
      <c r="M88" s="202">
        <v>108670</v>
      </c>
      <c r="N88" s="127">
        <f t="shared" si="25"/>
        <v>33.773725055087816</v>
      </c>
      <c r="O88" s="288">
        <f t="shared" ref="O88:O91" si="35">L88</f>
        <v>321759</v>
      </c>
      <c r="P88" s="389">
        <f t="shared" si="29"/>
        <v>321759</v>
      </c>
    </row>
    <row r="89" spans="1:17" ht="15" customHeight="1" x14ac:dyDescent="0.2">
      <c r="A89" s="108">
        <v>2210904</v>
      </c>
      <c r="B89" s="137" t="s">
        <v>198</v>
      </c>
      <c r="C89" s="397">
        <v>10000</v>
      </c>
      <c r="D89" s="102">
        <v>2000</v>
      </c>
      <c r="E89" s="103">
        <f t="shared" si="33"/>
        <v>20</v>
      </c>
      <c r="F89" s="104">
        <v>10000</v>
      </c>
      <c r="G89" s="104">
        <v>0</v>
      </c>
      <c r="H89" s="103">
        <f t="shared" si="32"/>
        <v>0</v>
      </c>
      <c r="I89" s="103">
        <v>30000</v>
      </c>
      <c r="J89" s="103">
        <v>0</v>
      </c>
      <c r="K89" s="102">
        <f t="shared" si="34"/>
        <v>0</v>
      </c>
      <c r="L89" s="10">
        <v>30000</v>
      </c>
      <c r="M89" s="202">
        <v>0</v>
      </c>
      <c r="N89" s="127">
        <f t="shared" si="25"/>
        <v>0</v>
      </c>
      <c r="O89" s="288">
        <f t="shared" si="35"/>
        <v>30000</v>
      </c>
      <c r="P89" s="389">
        <f t="shared" si="29"/>
        <v>30000</v>
      </c>
    </row>
    <row r="90" spans="1:17" ht="15" customHeight="1" x14ac:dyDescent="0.2">
      <c r="A90" s="108">
        <v>2210908</v>
      </c>
      <c r="B90" s="137" t="s">
        <v>199</v>
      </c>
      <c r="C90" s="397">
        <v>50000</v>
      </c>
      <c r="D90" s="102">
        <v>0</v>
      </c>
      <c r="E90" s="103">
        <f t="shared" si="33"/>
        <v>0</v>
      </c>
      <c r="F90" s="104">
        <v>50000</v>
      </c>
      <c r="G90" s="104">
        <v>48000</v>
      </c>
      <c r="H90" s="103">
        <f t="shared" si="32"/>
        <v>96</v>
      </c>
      <c r="I90" s="103">
        <v>200000</v>
      </c>
      <c r="J90" s="103">
        <v>45450</v>
      </c>
      <c r="K90" s="102">
        <f t="shared" si="34"/>
        <v>22.725000000000001</v>
      </c>
      <c r="L90" s="10">
        <v>80000</v>
      </c>
      <c r="M90" s="202">
        <v>0</v>
      </c>
      <c r="N90" s="127">
        <f t="shared" si="25"/>
        <v>0</v>
      </c>
      <c r="O90" s="288">
        <f t="shared" si="35"/>
        <v>80000</v>
      </c>
      <c r="P90" s="458">
        <v>20000</v>
      </c>
      <c r="Q90" s="457" t="s">
        <v>419</v>
      </c>
    </row>
    <row r="91" spans="1:17" ht="15" customHeight="1" thickBot="1" x14ac:dyDescent="0.25">
      <c r="A91" s="108">
        <v>2210910</v>
      </c>
      <c r="B91" s="248" t="s">
        <v>200</v>
      </c>
      <c r="C91" s="397">
        <v>53000</v>
      </c>
      <c r="D91" s="102">
        <v>38763</v>
      </c>
      <c r="E91" s="103">
        <f t="shared" si="33"/>
        <v>73.137735849056611</v>
      </c>
      <c r="F91" s="104">
        <v>53000</v>
      </c>
      <c r="G91" s="104">
        <v>35835</v>
      </c>
      <c r="H91" s="283">
        <f t="shared" si="32"/>
        <v>67.613207547169807</v>
      </c>
      <c r="I91" s="103">
        <v>200000</v>
      </c>
      <c r="J91" s="103">
        <v>0</v>
      </c>
      <c r="K91" s="102">
        <f t="shared" si="34"/>
        <v>0</v>
      </c>
      <c r="L91" s="10">
        <v>59875</v>
      </c>
      <c r="M91" s="202">
        <v>10348</v>
      </c>
      <c r="N91" s="127">
        <f t="shared" si="25"/>
        <v>17.28267223382046</v>
      </c>
      <c r="O91" s="288">
        <f t="shared" si="35"/>
        <v>59875</v>
      </c>
      <c r="P91" s="458">
        <v>12376</v>
      </c>
      <c r="Q91" s="457" t="s">
        <v>419</v>
      </c>
    </row>
    <row r="92" spans="1:17" ht="15" customHeight="1" thickBot="1" x14ac:dyDescent="0.25">
      <c r="A92" s="214"/>
      <c r="B92" s="230" t="s">
        <v>157</v>
      </c>
      <c r="C92" s="158">
        <f>SUM(C87:C91)</f>
        <v>419980</v>
      </c>
      <c r="D92" s="158">
        <f>SUM(D87:D91)</f>
        <v>248555.03</v>
      </c>
      <c r="E92" s="110">
        <f>D92/C92*100</f>
        <v>59.182587266060295</v>
      </c>
      <c r="F92" s="111">
        <f>SUM(F87:F91)</f>
        <v>520000</v>
      </c>
      <c r="G92" s="111">
        <f>SUM(G87:G91)</f>
        <v>231830</v>
      </c>
      <c r="H92" s="110">
        <f t="shared" si="32"/>
        <v>44.582692307692305</v>
      </c>
      <c r="I92" s="111">
        <f>SUM(I87:I91)</f>
        <v>680000</v>
      </c>
      <c r="J92" s="111">
        <f>SUM(J87:J91)</f>
        <v>264515.8</v>
      </c>
      <c r="K92" s="158">
        <f t="shared" si="34"/>
        <v>38.899382352941174</v>
      </c>
      <c r="L92" s="109">
        <f>SUM(L87:L91)</f>
        <v>541634</v>
      </c>
      <c r="M92" s="138">
        <f>SUM(M87:M91)</f>
        <v>119018</v>
      </c>
      <c r="N92" s="134">
        <f t="shared" si="25"/>
        <v>21.973879040089802</v>
      </c>
      <c r="O92" s="294">
        <f>SUM(O87:O91)</f>
        <v>541634</v>
      </c>
      <c r="P92" s="294">
        <f>SUM(P87:P91)</f>
        <v>434135</v>
      </c>
    </row>
    <row r="93" spans="1:17" ht="15" customHeight="1" thickTop="1" x14ac:dyDescent="0.2">
      <c r="A93" s="106"/>
      <c r="B93" s="107"/>
      <c r="C93" s="249"/>
      <c r="D93" s="159"/>
      <c r="E93" s="165"/>
      <c r="F93" s="160"/>
      <c r="G93" s="104"/>
      <c r="H93" s="103"/>
      <c r="I93" s="103"/>
      <c r="J93" s="103"/>
      <c r="K93" s="102"/>
      <c r="L93" s="10"/>
      <c r="M93" s="202"/>
      <c r="N93" s="127"/>
      <c r="O93" s="290"/>
      <c r="P93" s="389"/>
    </row>
    <row r="94" spans="1:17" ht="15" customHeight="1" x14ac:dyDescent="0.2">
      <c r="A94" s="229">
        <v>2211100</v>
      </c>
      <c r="B94" s="224" t="s">
        <v>201</v>
      </c>
      <c r="C94" s="397"/>
      <c r="D94" s="102"/>
      <c r="E94" s="103"/>
      <c r="F94" s="104"/>
      <c r="G94" s="104"/>
      <c r="H94" s="103"/>
      <c r="I94" s="103"/>
      <c r="J94" s="103"/>
      <c r="K94" s="102"/>
      <c r="L94" s="10"/>
      <c r="M94" s="202"/>
      <c r="N94" s="127"/>
      <c r="O94" s="290"/>
      <c r="P94" s="389"/>
    </row>
    <row r="95" spans="1:17" ht="15" customHeight="1" thickBot="1" x14ac:dyDescent="0.25">
      <c r="A95" s="106">
        <v>2211101</v>
      </c>
      <c r="B95" s="107" t="s">
        <v>202</v>
      </c>
      <c r="C95" s="397">
        <v>8500</v>
      </c>
      <c r="D95" s="102">
        <v>3600.69</v>
      </c>
      <c r="E95" s="103">
        <f>D95/C95*100</f>
        <v>42.361058823529412</v>
      </c>
      <c r="F95" s="104">
        <v>8500</v>
      </c>
      <c r="G95" s="104">
        <v>6353.45</v>
      </c>
      <c r="H95" s="103">
        <f>G95/F95*100</f>
        <v>74.746470588235297</v>
      </c>
      <c r="I95" s="103">
        <v>8500</v>
      </c>
      <c r="J95" s="103">
        <v>5562.35</v>
      </c>
      <c r="K95" s="102">
        <f>J95/I95*100</f>
        <v>65.439411764705895</v>
      </c>
      <c r="L95" s="10">
        <v>4000</v>
      </c>
      <c r="M95" s="202">
        <v>1780.35</v>
      </c>
      <c r="N95" s="127">
        <f t="shared" si="25"/>
        <v>44.508749999999999</v>
      </c>
      <c r="O95" s="288">
        <f>L95</f>
        <v>4000</v>
      </c>
      <c r="P95" s="389">
        <f t="shared" si="29"/>
        <v>4000</v>
      </c>
    </row>
    <row r="96" spans="1:17" ht="15" customHeight="1" thickBot="1" x14ac:dyDescent="0.25">
      <c r="A96" s="106"/>
      <c r="B96" s="230" t="s">
        <v>157</v>
      </c>
      <c r="C96" s="185">
        <f>SUM(C95:C95)</f>
        <v>8500</v>
      </c>
      <c r="D96" s="109">
        <f>SUM(D95:D95)</f>
        <v>3600.69</v>
      </c>
      <c r="E96" s="110">
        <f>D96/C96*100</f>
        <v>42.361058823529412</v>
      </c>
      <c r="F96" s="111">
        <v>8500</v>
      </c>
      <c r="G96" s="110">
        <v>6353.45</v>
      </c>
      <c r="H96" s="110">
        <f>G96/F96*100</f>
        <v>74.746470588235297</v>
      </c>
      <c r="I96" s="111">
        <v>8500</v>
      </c>
      <c r="J96" s="110">
        <f>SUM(J95)</f>
        <v>5562.35</v>
      </c>
      <c r="K96" s="158">
        <f>J96/I96*100</f>
        <v>65.439411764705895</v>
      </c>
      <c r="L96" s="109">
        <f>SUM(L95)</f>
        <v>4000</v>
      </c>
      <c r="M96" s="138">
        <f>SUM(M95)</f>
        <v>1780.35</v>
      </c>
      <c r="N96" s="134">
        <f t="shared" si="25"/>
        <v>44.508749999999999</v>
      </c>
      <c r="O96" s="294">
        <f>SUM(O95)</f>
        <v>4000</v>
      </c>
      <c r="P96" s="294">
        <f>SUM(P95)</f>
        <v>4000</v>
      </c>
    </row>
    <row r="97" spans="1:16" ht="15" customHeight="1" thickTop="1" x14ac:dyDescent="0.2">
      <c r="A97" s="106"/>
      <c r="B97" s="107"/>
      <c r="C97" s="398"/>
      <c r="D97" s="171"/>
      <c r="E97" s="177"/>
      <c r="F97" s="104"/>
      <c r="G97" s="104"/>
      <c r="H97" s="103"/>
      <c r="I97" s="103"/>
      <c r="J97" s="103"/>
      <c r="K97" s="102"/>
      <c r="L97" s="10"/>
      <c r="M97" s="202"/>
      <c r="N97" s="127"/>
      <c r="O97" s="290"/>
      <c r="P97" s="389"/>
    </row>
    <row r="98" spans="1:16" ht="15" customHeight="1" x14ac:dyDescent="0.2">
      <c r="A98" s="229">
        <v>2211200</v>
      </c>
      <c r="B98" s="224" t="s">
        <v>203</v>
      </c>
      <c r="C98" s="397"/>
      <c r="D98" s="103"/>
      <c r="E98" s="103"/>
      <c r="F98" s="104"/>
      <c r="G98" s="104"/>
      <c r="H98" s="103"/>
      <c r="I98" s="103"/>
      <c r="J98" s="103"/>
      <c r="K98" s="102"/>
      <c r="L98" s="10"/>
      <c r="M98" s="202"/>
      <c r="N98" s="127"/>
      <c r="O98" s="290"/>
      <c r="P98" s="389"/>
    </row>
    <row r="99" spans="1:16" ht="15" customHeight="1" thickBot="1" x14ac:dyDescent="0.25">
      <c r="A99" s="106">
        <v>2211203</v>
      </c>
      <c r="B99" s="107" t="s">
        <v>237</v>
      </c>
      <c r="C99" s="397">
        <v>330000</v>
      </c>
      <c r="D99" s="103">
        <v>269971.13</v>
      </c>
      <c r="E99" s="103">
        <f>D99/C99*100</f>
        <v>81.809433333333331</v>
      </c>
      <c r="F99" s="104">
        <v>120000</v>
      </c>
      <c r="G99" s="104">
        <v>72105.48</v>
      </c>
      <c r="H99" s="103">
        <f>G99/F99*100</f>
        <v>60.087899999999991</v>
      </c>
      <c r="I99" s="103">
        <v>120000</v>
      </c>
      <c r="J99" s="103">
        <v>-1367.34</v>
      </c>
      <c r="K99" s="102">
        <v>0</v>
      </c>
      <c r="L99" s="10">
        <v>65000</v>
      </c>
      <c r="M99" s="202">
        <v>0</v>
      </c>
      <c r="N99" s="127">
        <f t="shared" si="25"/>
        <v>0</v>
      </c>
      <c r="O99" s="288">
        <f>L99</f>
        <v>65000</v>
      </c>
      <c r="P99" s="389">
        <f t="shared" si="29"/>
        <v>65000</v>
      </c>
    </row>
    <row r="100" spans="1:16" ht="15" customHeight="1" thickBot="1" x14ac:dyDescent="0.25">
      <c r="A100" s="214"/>
      <c r="B100" s="230" t="s">
        <v>157</v>
      </c>
      <c r="C100" s="185">
        <f>SUM(C99:C99)</f>
        <v>330000</v>
      </c>
      <c r="D100" s="109">
        <f>SUM(D99:D99)</f>
        <v>269971.13</v>
      </c>
      <c r="E100" s="110">
        <f>D100/C100*100</f>
        <v>81.809433333333331</v>
      </c>
      <c r="F100" s="110">
        <f>SUM(F99:F99)</f>
        <v>120000</v>
      </c>
      <c r="G100" s="111">
        <f>SUM(G99:G99)</f>
        <v>72105.48</v>
      </c>
      <c r="H100" s="110">
        <f>G100/F100*100</f>
        <v>60.087899999999991</v>
      </c>
      <c r="I100" s="110">
        <f>SUM(I99:I99)</f>
        <v>120000</v>
      </c>
      <c r="J100" s="110">
        <f>SUM(J99:J99)</f>
        <v>-1367.34</v>
      </c>
      <c r="K100" s="158">
        <v>0</v>
      </c>
      <c r="L100" s="109">
        <f>SUM(L99:L99)</f>
        <v>65000</v>
      </c>
      <c r="M100" s="138">
        <f>SUM(M99:M99)</f>
        <v>0</v>
      </c>
      <c r="N100" s="134">
        <f t="shared" si="25"/>
        <v>0</v>
      </c>
      <c r="O100" s="294">
        <f>SUM(O99:O99)</f>
        <v>65000</v>
      </c>
      <c r="P100" s="294">
        <f>SUM(P99:P99)</f>
        <v>65000</v>
      </c>
    </row>
    <row r="101" spans="1:16" ht="15" customHeight="1" thickTop="1" x14ac:dyDescent="0.2">
      <c r="A101" s="106"/>
      <c r="B101" s="107"/>
      <c r="C101" s="398"/>
      <c r="D101" s="172"/>
      <c r="E101" s="177"/>
      <c r="F101" s="104"/>
      <c r="G101" s="104"/>
      <c r="H101" s="103"/>
      <c r="I101" s="103"/>
      <c r="J101" s="103"/>
      <c r="K101" s="102"/>
      <c r="L101" s="10"/>
      <c r="M101" s="202"/>
      <c r="N101" s="127"/>
      <c r="O101" s="290"/>
      <c r="P101" s="389"/>
    </row>
    <row r="102" spans="1:16" ht="15" customHeight="1" x14ac:dyDescent="0.2">
      <c r="A102" s="106">
        <v>2211300</v>
      </c>
      <c r="B102" s="224" t="s">
        <v>204</v>
      </c>
      <c r="C102" s="398"/>
      <c r="D102" s="172"/>
      <c r="E102" s="177"/>
      <c r="F102" s="104"/>
      <c r="G102" s="104"/>
      <c r="H102" s="103"/>
      <c r="I102" s="103"/>
      <c r="J102" s="103"/>
      <c r="K102" s="102"/>
      <c r="L102" s="10"/>
      <c r="M102" s="202"/>
      <c r="N102" s="127"/>
      <c r="O102" s="290"/>
      <c r="P102" s="389"/>
    </row>
    <row r="103" spans="1:16" ht="15" customHeight="1" thickBot="1" x14ac:dyDescent="0.25">
      <c r="A103" s="106">
        <v>2211304</v>
      </c>
      <c r="B103" s="107" t="s">
        <v>205</v>
      </c>
      <c r="C103" s="397">
        <v>30000</v>
      </c>
      <c r="D103" s="173">
        <v>3815</v>
      </c>
      <c r="E103" s="103">
        <f>D103/C103*100</f>
        <v>12.716666666666669</v>
      </c>
      <c r="F103" s="104">
        <v>15000</v>
      </c>
      <c r="G103" s="104">
        <v>14200</v>
      </c>
      <c r="H103" s="103">
        <f>G103/F103*100</f>
        <v>94.666666666666671</v>
      </c>
      <c r="I103" s="103">
        <v>15000</v>
      </c>
      <c r="J103" s="103">
        <v>0</v>
      </c>
      <c r="K103" s="102">
        <f>J103/I103*100</f>
        <v>0</v>
      </c>
      <c r="L103" s="10">
        <v>20000</v>
      </c>
      <c r="M103" s="202">
        <v>0</v>
      </c>
      <c r="N103" s="127">
        <f t="shared" si="25"/>
        <v>0</v>
      </c>
      <c r="O103" s="288">
        <f>L103</f>
        <v>20000</v>
      </c>
      <c r="P103" s="389">
        <f t="shared" si="29"/>
        <v>20000</v>
      </c>
    </row>
    <row r="104" spans="1:16" ht="15" customHeight="1" thickBot="1" x14ac:dyDescent="0.25">
      <c r="A104" s="250"/>
      <c r="B104" s="230" t="s">
        <v>157</v>
      </c>
      <c r="C104" s="251">
        <f>SUM(C103)</f>
        <v>30000</v>
      </c>
      <c r="D104" s="174">
        <f>D103</f>
        <v>3815</v>
      </c>
      <c r="E104" s="252">
        <f>D104/C104*100</f>
        <v>12.716666666666669</v>
      </c>
      <c r="F104" s="175">
        <v>15000</v>
      </c>
      <c r="G104" s="110">
        <v>14200</v>
      </c>
      <c r="H104" s="175">
        <v>0</v>
      </c>
      <c r="I104" s="175">
        <v>15000</v>
      </c>
      <c r="J104" s="110">
        <v>0</v>
      </c>
      <c r="K104" s="158">
        <f>J104/I104*100</f>
        <v>0</v>
      </c>
      <c r="L104" s="109">
        <f>SUM(L103)</f>
        <v>20000</v>
      </c>
      <c r="M104" s="138">
        <f>SUM(M103)</f>
        <v>0</v>
      </c>
      <c r="N104" s="134">
        <f t="shared" si="25"/>
        <v>0</v>
      </c>
      <c r="O104" s="294">
        <f>SUM(O103)</f>
        <v>20000</v>
      </c>
      <c r="P104" s="294">
        <f>SUM(P103)</f>
        <v>20000</v>
      </c>
    </row>
    <row r="105" spans="1:16" ht="15" customHeight="1" thickTop="1" x14ac:dyDescent="0.2">
      <c r="A105" s="106"/>
      <c r="B105" s="107" t="s">
        <v>206</v>
      </c>
      <c r="C105" s="171">
        <f>C104+C100+C96+C92+C84+C80+C69+C56+C50+C44+C41+C33</f>
        <v>6380801</v>
      </c>
      <c r="D105" s="171">
        <f>D104+D100+D96+D92+D84+D80+D69+D56+D50+D44+D41+D33</f>
        <v>5249680.879999999</v>
      </c>
      <c r="E105" s="171">
        <f>E104+E100+E96+E92+E84+E80+E69+E56+E50+E44+E41+E33</f>
        <v>854.7979329257447</v>
      </c>
      <c r="F105" s="171">
        <f>F104+F100+F96+F92+F84+F80+F69+F56+F50+F44+F41+F33</f>
        <v>6078811</v>
      </c>
      <c r="G105" s="176">
        <f>G104+G100+G96+G92+G84+G80+G69+G56+G50+G44+G41+G33</f>
        <v>3315578.16</v>
      </c>
      <c r="H105" s="177">
        <f>G105/F105*100</f>
        <v>54.543201951829069</v>
      </c>
      <c r="I105" s="177">
        <f>I104+I100+I96+I92+I84+I80+I69+I56+I50+I44+I41+I33</f>
        <v>5613000</v>
      </c>
      <c r="J105" s="177">
        <f>J104+J100+J96+J92+J84+J80+J69+J56+J50+J44+J41+J33</f>
        <v>4569020.68</v>
      </c>
      <c r="K105" s="159">
        <f>J105/I105*100</f>
        <v>81.40068911455549</v>
      </c>
      <c r="L105" s="177">
        <f>L104+L100+L96+L92+L84+L80+L69+L56+L50+L44+L41+L33</f>
        <v>5602440</v>
      </c>
      <c r="M105" s="159">
        <f>M104+M100+M96+M92+M84+M80+M69+M56+M50+M44+M41+M33</f>
        <v>1213289.8899999999</v>
      </c>
      <c r="N105" s="446">
        <f t="shared" si="25"/>
        <v>21.656454866094059</v>
      </c>
      <c r="O105" s="297">
        <f>O104+O100+O96+O92+O84+O80+O69+O56+O50+O44+O41+O33</f>
        <v>5602440</v>
      </c>
      <c r="P105" s="297">
        <f>P104+P100+P96+P92+P84+P80+P69+P56+P50+P44+P41+P33</f>
        <v>5874941</v>
      </c>
    </row>
    <row r="106" spans="1:16" ht="15" customHeight="1" x14ac:dyDescent="0.2">
      <c r="A106" s="106"/>
      <c r="B106" s="107"/>
      <c r="C106" s="398"/>
      <c r="D106" s="171"/>
      <c r="E106" s="398"/>
      <c r="F106" s="103"/>
      <c r="G106" s="104"/>
      <c r="H106" s="103"/>
      <c r="I106" s="103"/>
      <c r="J106" s="103"/>
      <c r="K106" s="159"/>
      <c r="L106" s="10"/>
      <c r="M106" s="202"/>
      <c r="N106" s="127"/>
      <c r="O106" s="290"/>
      <c r="P106" s="389"/>
    </row>
    <row r="107" spans="1:16" ht="15" customHeight="1" x14ac:dyDescent="0.2">
      <c r="A107" s="229">
        <v>2731000</v>
      </c>
      <c r="B107" s="436" t="s">
        <v>238</v>
      </c>
      <c r="C107" s="397"/>
      <c r="D107" s="177"/>
      <c r="E107" s="118"/>
      <c r="F107" s="103"/>
      <c r="G107" s="104"/>
      <c r="H107" s="103"/>
      <c r="I107" s="103"/>
      <c r="J107" s="103"/>
      <c r="K107" s="159"/>
      <c r="L107" s="10"/>
      <c r="M107" s="202"/>
      <c r="N107" s="127"/>
      <c r="O107" s="290"/>
      <c r="P107" s="389"/>
    </row>
    <row r="108" spans="1:16" ht="15" customHeight="1" x14ac:dyDescent="0.2">
      <c r="A108" s="106">
        <v>2731102</v>
      </c>
      <c r="B108" s="107" t="s">
        <v>207</v>
      </c>
      <c r="C108" s="397">
        <v>10000</v>
      </c>
      <c r="D108" s="103">
        <v>7000</v>
      </c>
      <c r="E108" s="118">
        <f>D108/C108*100</f>
        <v>70</v>
      </c>
      <c r="F108" s="103">
        <v>10000</v>
      </c>
      <c r="G108" s="104">
        <v>7000</v>
      </c>
      <c r="H108" s="103">
        <f>G108/F108*100</f>
        <v>70</v>
      </c>
      <c r="I108" s="103">
        <v>10000</v>
      </c>
      <c r="J108" s="103">
        <v>2528</v>
      </c>
      <c r="K108" s="102">
        <f>J108/I108*100</f>
        <v>25.28</v>
      </c>
      <c r="L108" s="10">
        <v>10000</v>
      </c>
      <c r="M108" s="202">
        <v>0</v>
      </c>
      <c r="N108" s="127">
        <f t="shared" si="25"/>
        <v>0</v>
      </c>
      <c r="O108" s="288">
        <f>L108</f>
        <v>10000</v>
      </c>
      <c r="P108" s="389">
        <f t="shared" si="29"/>
        <v>10000</v>
      </c>
    </row>
    <row r="109" spans="1:16" ht="15" customHeight="1" thickBot="1" x14ac:dyDescent="0.25">
      <c r="A109" s="106">
        <v>2731103</v>
      </c>
      <c r="B109" s="107" t="s">
        <v>208</v>
      </c>
      <c r="C109" s="397">
        <v>15000</v>
      </c>
      <c r="D109" s="103">
        <v>1600</v>
      </c>
      <c r="E109" s="118">
        <f>D109/C109*100</f>
        <v>10.666666666666668</v>
      </c>
      <c r="F109" s="103">
        <v>15000</v>
      </c>
      <c r="G109" s="104">
        <v>9000</v>
      </c>
      <c r="H109" s="103">
        <f>G109/F109*100</f>
        <v>60</v>
      </c>
      <c r="I109" s="103">
        <v>15000</v>
      </c>
      <c r="J109" s="103">
        <v>0</v>
      </c>
      <c r="K109" s="159">
        <f>J109/I109*100</f>
        <v>0</v>
      </c>
      <c r="L109" s="10">
        <v>15000</v>
      </c>
      <c r="M109" s="202">
        <v>5000</v>
      </c>
      <c r="N109" s="127">
        <f t="shared" si="25"/>
        <v>33.333333333333329</v>
      </c>
      <c r="O109" s="288">
        <f>L109</f>
        <v>15000</v>
      </c>
      <c r="P109" s="389">
        <f t="shared" si="29"/>
        <v>15000</v>
      </c>
    </row>
    <row r="110" spans="1:16" ht="15" customHeight="1" thickBot="1" x14ac:dyDescent="0.25">
      <c r="A110" s="253"/>
      <c r="B110" s="141" t="s">
        <v>157</v>
      </c>
      <c r="C110" s="185">
        <f>SUM(C108:C109)</f>
        <v>25000</v>
      </c>
      <c r="D110" s="109">
        <f>SUM(D108:D109)</f>
        <v>8600</v>
      </c>
      <c r="E110" s="233">
        <f>D110/C110*100</f>
        <v>34.4</v>
      </c>
      <c r="F110" s="110">
        <f>SUM(F108:F109)</f>
        <v>25000</v>
      </c>
      <c r="G110" s="111">
        <f t="shared" ref="G110:J110" si="36">SUM(G108:G109)</f>
        <v>16000</v>
      </c>
      <c r="H110" s="110">
        <f t="shared" si="36"/>
        <v>130</v>
      </c>
      <c r="I110" s="110">
        <f t="shared" si="36"/>
        <v>25000</v>
      </c>
      <c r="J110" s="110">
        <f t="shared" si="36"/>
        <v>2528</v>
      </c>
      <c r="K110" s="158">
        <f>J110/I110*100</f>
        <v>10.112</v>
      </c>
      <c r="L110" s="109">
        <f>SUM(L108:L109)</f>
        <v>25000</v>
      </c>
      <c r="M110" s="138">
        <f>SUM(M108:M109)</f>
        <v>5000</v>
      </c>
      <c r="N110" s="134">
        <f t="shared" si="25"/>
        <v>20</v>
      </c>
      <c r="O110" s="294">
        <f>SUM(O108:O109)</f>
        <v>25000</v>
      </c>
      <c r="P110" s="294">
        <f>SUM(P108:P109)</f>
        <v>25000</v>
      </c>
    </row>
    <row r="111" spans="1:16" ht="71.25" customHeight="1" thickBot="1" x14ac:dyDescent="0.25">
      <c r="A111" s="228" t="s">
        <v>2</v>
      </c>
      <c r="B111" s="213" t="s">
        <v>132</v>
      </c>
      <c r="C111" s="155" t="s">
        <v>7</v>
      </c>
      <c r="D111" s="122" t="s">
        <v>8</v>
      </c>
      <c r="E111" s="122" t="s">
        <v>9</v>
      </c>
      <c r="F111" s="122" t="s">
        <v>133</v>
      </c>
      <c r="G111" s="123" t="s">
        <v>11</v>
      </c>
      <c r="H111" s="122" t="s">
        <v>347</v>
      </c>
      <c r="I111" s="122" t="s">
        <v>12</v>
      </c>
      <c r="J111" s="768" t="s">
        <v>352</v>
      </c>
      <c r="K111" s="263" t="s">
        <v>27</v>
      </c>
      <c r="L111" s="124" t="s">
        <v>13</v>
      </c>
      <c r="M111" s="274" t="s">
        <v>353</v>
      </c>
      <c r="N111" s="274" t="s">
        <v>411</v>
      </c>
      <c r="O111" s="385" t="s">
        <v>412</v>
      </c>
      <c r="P111" s="453" t="s">
        <v>414</v>
      </c>
    </row>
    <row r="112" spans="1:16" ht="15" customHeight="1" x14ac:dyDescent="0.2">
      <c r="A112" s="214"/>
      <c r="B112" s="215"/>
      <c r="C112" s="254"/>
      <c r="D112" s="178"/>
      <c r="E112" s="225"/>
      <c r="F112" s="179"/>
      <c r="G112" s="126"/>
      <c r="H112" s="131"/>
      <c r="I112" s="218"/>
      <c r="J112" s="769"/>
      <c r="K112" s="129"/>
      <c r="L112" s="136"/>
      <c r="M112" s="202"/>
      <c r="N112" s="127"/>
      <c r="O112" s="290"/>
      <c r="P112" s="388"/>
    </row>
    <row r="113" spans="1:20" ht="15" customHeight="1" x14ac:dyDescent="0.2">
      <c r="A113" s="229">
        <v>2821100</v>
      </c>
      <c r="B113" s="224" t="s">
        <v>209</v>
      </c>
      <c r="D113" s="129"/>
      <c r="E113" s="225"/>
      <c r="F113" s="130"/>
      <c r="G113" s="130"/>
      <c r="H113" s="131"/>
      <c r="I113" s="131"/>
      <c r="J113" s="769"/>
      <c r="K113" s="129"/>
      <c r="L113" s="136"/>
      <c r="M113" s="202"/>
      <c r="N113" s="127"/>
      <c r="O113" s="290"/>
      <c r="P113" s="388"/>
    </row>
    <row r="114" spans="1:20" ht="15" customHeight="1" x14ac:dyDescent="0.2">
      <c r="A114" s="106">
        <v>2821007</v>
      </c>
      <c r="B114" s="107" t="s">
        <v>210</v>
      </c>
      <c r="C114" s="397">
        <v>4000</v>
      </c>
      <c r="D114" s="102">
        <v>1000</v>
      </c>
      <c r="E114" s="103">
        <f t="shared" ref="E114:E120" si="37">D114/C114*100</f>
        <v>25</v>
      </c>
      <c r="F114" s="104">
        <v>4000</v>
      </c>
      <c r="G114" s="104">
        <v>4606.25</v>
      </c>
      <c r="H114" s="103">
        <f t="shared" ref="H114:H121" si="38">G114/F114*100</f>
        <v>115.15625</v>
      </c>
      <c r="I114" s="103">
        <v>4000</v>
      </c>
      <c r="J114" s="103">
        <v>0</v>
      </c>
      <c r="K114" s="102">
        <f>J114/I114*100</f>
        <v>0</v>
      </c>
      <c r="L114" s="10">
        <v>4000</v>
      </c>
      <c r="M114" s="202">
        <v>0</v>
      </c>
      <c r="N114" s="127">
        <f t="shared" si="25"/>
        <v>0</v>
      </c>
      <c r="O114" s="288">
        <f>L114</f>
        <v>4000</v>
      </c>
      <c r="P114" s="389">
        <f>O114</f>
        <v>4000</v>
      </c>
    </row>
    <row r="115" spans="1:20" ht="15" customHeight="1" x14ac:dyDescent="0.2">
      <c r="A115" s="106">
        <v>2821008</v>
      </c>
      <c r="B115" s="107" t="s">
        <v>211</v>
      </c>
      <c r="C115" s="397">
        <v>20000</v>
      </c>
      <c r="D115" s="102">
        <v>15000</v>
      </c>
      <c r="E115" s="103">
        <f t="shared" si="37"/>
        <v>75</v>
      </c>
      <c r="F115" s="104">
        <v>5000</v>
      </c>
      <c r="G115" s="104">
        <v>1000</v>
      </c>
      <c r="H115" s="103">
        <f t="shared" si="38"/>
        <v>20</v>
      </c>
      <c r="I115" s="103">
        <v>5000</v>
      </c>
      <c r="J115" s="103">
        <v>0</v>
      </c>
      <c r="K115" s="102">
        <f t="shared" ref="K115:K119" si="39">J115/I115*100</f>
        <v>0</v>
      </c>
      <c r="L115" s="10">
        <v>40300</v>
      </c>
      <c r="M115" s="202">
        <v>0</v>
      </c>
      <c r="N115" s="127">
        <f t="shared" si="25"/>
        <v>0</v>
      </c>
      <c r="O115" s="288">
        <f t="shared" ref="O115:O119" si="40">L115</f>
        <v>40300</v>
      </c>
      <c r="P115" s="389">
        <f t="shared" ref="P115:P117" si="41">O115</f>
        <v>40300</v>
      </c>
    </row>
    <row r="116" spans="1:20" ht="15" customHeight="1" x14ac:dyDescent="0.2">
      <c r="A116" s="106">
        <v>2821009</v>
      </c>
      <c r="B116" s="107" t="s">
        <v>212</v>
      </c>
      <c r="C116" s="397">
        <v>200000</v>
      </c>
      <c r="D116" s="102">
        <v>170524.51</v>
      </c>
      <c r="E116" s="103">
        <f t="shared" si="37"/>
        <v>85.26225500000001</v>
      </c>
      <c r="F116" s="104">
        <v>330000</v>
      </c>
      <c r="G116" s="104">
        <v>688233.73</v>
      </c>
      <c r="H116" s="103">
        <f t="shared" si="38"/>
        <v>208.55567575757576</v>
      </c>
      <c r="I116" s="103">
        <v>270000</v>
      </c>
      <c r="J116" s="459">
        <v>1877680.07</v>
      </c>
      <c r="K116" s="102">
        <f t="shared" si="39"/>
        <v>695.43706296296307</v>
      </c>
      <c r="L116" s="10">
        <v>335000</v>
      </c>
      <c r="M116" s="202">
        <v>91988.5</v>
      </c>
      <c r="N116" s="127">
        <f t="shared" si="25"/>
        <v>27.459253731343285</v>
      </c>
      <c r="O116" s="285">
        <f t="shared" si="40"/>
        <v>335000</v>
      </c>
      <c r="P116" s="458">
        <f t="shared" si="41"/>
        <v>335000</v>
      </c>
      <c r="Q116" s="457" t="s">
        <v>418</v>
      </c>
    </row>
    <row r="117" spans="1:20" ht="15" customHeight="1" x14ac:dyDescent="0.2">
      <c r="A117" s="106">
        <v>2821010</v>
      </c>
      <c r="B117" s="107" t="s">
        <v>213</v>
      </c>
      <c r="C117" s="397">
        <v>30000</v>
      </c>
      <c r="D117" s="102">
        <v>23082.54</v>
      </c>
      <c r="E117" s="103">
        <f t="shared" si="37"/>
        <v>76.941800000000001</v>
      </c>
      <c r="F117" s="104">
        <v>2000</v>
      </c>
      <c r="G117" s="104">
        <v>12000</v>
      </c>
      <c r="H117" s="103">
        <f t="shared" si="38"/>
        <v>600</v>
      </c>
      <c r="I117" s="103">
        <v>20000</v>
      </c>
      <c r="J117" s="103">
        <v>9475</v>
      </c>
      <c r="K117" s="102">
        <f t="shared" si="39"/>
        <v>47.375</v>
      </c>
      <c r="L117" s="10">
        <v>20000</v>
      </c>
      <c r="M117" s="202">
        <v>12900</v>
      </c>
      <c r="N117" s="127">
        <f t="shared" si="25"/>
        <v>64.5</v>
      </c>
      <c r="O117" s="288">
        <f t="shared" si="40"/>
        <v>20000</v>
      </c>
      <c r="P117" s="389">
        <f t="shared" si="41"/>
        <v>20000</v>
      </c>
    </row>
    <row r="118" spans="1:20" ht="18" customHeight="1" x14ac:dyDescent="0.2">
      <c r="A118" s="106">
        <v>2821018</v>
      </c>
      <c r="B118" s="107" t="s">
        <v>214</v>
      </c>
      <c r="C118" s="397">
        <v>120000</v>
      </c>
      <c r="D118" s="102">
        <v>12500</v>
      </c>
      <c r="E118" s="103">
        <f t="shared" si="37"/>
        <v>10.416666666666668</v>
      </c>
      <c r="F118" s="104">
        <v>73000</v>
      </c>
      <c r="G118" s="104">
        <v>0</v>
      </c>
      <c r="H118" s="103">
        <f t="shared" si="38"/>
        <v>0</v>
      </c>
      <c r="I118" s="103">
        <v>100000</v>
      </c>
      <c r="J118" s="103">
        <v>0</v>
      </c>
      <c r="K118" s="102">
        <f t="shared" si="39"/>
        <v>0</v>
      </c>
      <c r="L118" s="10">
        <v>100000</v>
      </c>
      <c r="M118" s="202">
        <v>0</v>
      </c>
      <c r="N118" s="127">
        <f t="shared" si="25"/>
        <v>0</v>
      </c>
      <c r="O118" s="288">
        <f t="shared" si="40"/>
        <v>100000</v>
      </c>
      <c r="P118" s="389">
        <v>100000</v>
      </c>
    </row>
    <row r="119" spans="1:20" ht="15" customHeight="1" thickBot="1" x14ac:dyDescent="0.25">
      <c r="A119" s="106">
        <v>2821019</v>
      </c>
      <c r="B119" s="107" t="s">
        <v>215</v>
      </c>
      <c r="C119" s="397">
        <v>70000</v>
      </c>
      <c r="D119" s="102">
        <v>63275</v>
      </c>
      <c r="E119" s="103">
        <f t="shared" si="37"/>
        <v>90.392857142857139</v>
      </c>
      <c r="F119" s="104">
        <v>50000</v>
      </c>
      <c r="G119" s="117">
        <v>46481</v>
      </c>
      <c r="H119" s="103">
        <f t="shared" si="38"/>
        <v>92.962000000000003</v>
      </c>
      <c r="I119" s="115">
        <v>120000</v>
      </c>
      <c r="J119" s="459">
        <v>278263</v>
      </c>
      <c r="K119" s="102">
        <f t="shared" si="39"/>
        <v>231.88583333333335</v>
      </c>
      <c r="L119" s="10">
        <v>170000</v>
      </c>
      <c r="M119" s="202">
        <v>68112</v>
      </c>
      <c r="N119" s="127">
        <f t="shared" si="25"/>
        <v>40.06588235294118</v>
      </c>
      <c r="O119" s="285">
        <f t="shared" si="40"/>
        <v>170000</v>
      </c>
      <c r="P119" s="458">
        <v>1270000</v>
      </c>
      <c r="Q119" s="457" t="s">
        <v>418</v>
      </c>
    </row>
    <row r="120" spans="1:20" ht="15" customHeight="1" thickBot="1" x14ac:dyDescent="0.25">
      <c r="A120" s="220"/>
      <c r="B120" s="230" t="s">
        <v>157</v>
      </c>
      <c r="C120" s="181">
        <f>SUM(C114:C119)</f>
        <v>444000</v>
      </c>
      <c r="D120" s="180">
        <f>SUM(D114:D119)</f>
        <v>285382.05000000005</v>
      </c>
      <c r="E120" s="110">
        <f t="shared" si="37"/>
        <v>64.275236486486492</v>
      </c>
      <c r="F120" s="181">
        <f>SUM(F114:F119)</f>
        <v>464000</v>
      </c>
      <c r="G120" s="182">
        <f>SUM(G114:G119)</f>
        <v>752320.98</v>
      </c>
      <c r="H120" s="110">
        <f t="shared" si="38"/>
        <v>162.13814224137931</v>
      </c>
      <c r="I120" s="183">
        <f>SUM(I114:I119)</f>
        <v>519000</v>
      </c>
      <c r="J120" s="183">
        <f>SUM(J114:J119)</f>
        <v>2165418.0700000003</v>
      </c>
      <c r="K120" s="192">
        <f>J120/I120*100</f>
        <v>417.22891522158</v>
      </c>
      <c r="L120" s="110">
        <f>SUM(L114:L119)</f>
        <v>669300</v>
      </c>
      <c r="M120" s="158">
        <f>SUM(M114:M119)</f>
        <v>173000.5</v>
      </c>
      <c r="N120" s="134">
        <f t="shared" si="25"/>
        <v>25.84797549678769</v>
      </c>
      <c r="O120" s="291">
        <f>SUM(O114:O119)</f>
        <v>669300</v>
      </c>
      <c r="P120" s="291">
        <f>SUM(P114:P119)</f>
        <v>1769300</v>
      </c>
    </row>
    <row r="121" spans="1:20" ht="15" customHeight="1" thickTop="1" thickBot="1" x14ac:dyDescent="0.25">
      <c r="A121" s="108"/>
      <c r="B121" s="141" t="s">
        <v>216</v>
      </c>
      <c r="C121" s="185">
        <f>C120+C110+C105</f>
        <v>6849801</v>
      </c>
      <c r="D121" s="185">
        <f>D120+D110+D105</f>
        <v>5543662.9299999988</v>
      </c>
      <c r="E121" s="110">
        <f>D121/C121*100</f>
        <v>80.931736994987133</v>
      </c>
      <c r="F121" s="139">
        <f>F120+F110+F105</f>
        <v>6567811</v>
      </c>
      <c r="G121" s="139">
        <f t="shared" ref="G121" si="42">G120+G110+G105</f>
        <v>4083899.14</v>
      </c>
      <c r="H121" s="110">
        <f t="shared" si="38"/>
        <v>62.180521638031308</v>
      </c>
      <c r="I121" s="139">
        <f>I120+I110+I105</f>
        <v>6157000</v>
      </c>
      <c r="J121" s="139">
        <f>J120+J110+J105</f>
        <v>6736966.75</v>
      </c>
      <c r="K121" s="158">
        <f>J121/I121*100</f>
        <v>109.41963212603541</v>
      </c>
      <c r="L121" s="109">
        <f>L120+L110+L105</f>
        <v>6296740</v>
      </c>
      <c r="M121" s="138">
        <f>M120+M110+M105</f>
        <v>1391290.39</v>
      </c>
      <c r="N121" s="446">
        <f t="shared" si="25"/>
        <v>22.095407941252137</v>
      </c>
      <c r="O121" s="294">
        <f>O120+O110+O105</f>
        <v>6296740</v>
      </c>
      <c r="P121" s="294">
        <f>P120+P110+P105</f>
        <v>7669241</v>
      </c>
    </row>
    <row r="122" spans="1:20" ht="3.75" customHeight="1" thickBot="1" x14ac:dyDescent="0.25">
      <c r="A122" s="108"/>
      <c r="B122" s="224"/>
      <c r="C122" s="171"/>
      <c r="D122" s="398"/>
      <c r="E122" s="171"/>
      <c r="F122" s="171"/>
      <c r="G122" s="117"/>
      <c r="H122" s="110"/>
      <c r="I122" s="115"/>
      <c r="J122" s="184"/>
      <c r="K122" s="192"/>
      <c r="L122" s="14"/>
      <c r="M122" s="278"/>
      <c r="N122" s="447"/>
      <c r="O122" s="298"/>
      <c r="P122" s="388"/>
    </row>
    <row r="123" spans="1:20" ht="15" customHeight="1" x14ac:dyDescent="0.2">
      <c r="A123" s="214">
        <v>3111000</v>
      </c>
      <c r="B123" s="255" t="s">
        <v>217</v>
      </c>
      <c r="C123" s="236"/>
      <c r="D123" s="164"/>
      <c r="E123" s="164"/>
      <c r="F123" s="165"/>
      <c r="G123" s="112"/>
      <c r="H123" s="165"/>
      <c r="I123" s="165"/>
      <c r="J123" s="165"/>
      <c r="K123" s="164"/>
      <c r="L123" s="166"/>
      <c r="M123" s="286"/>
      <c r="N123" s="127"/>
      <c r="O123" s="299"/>
      <c r="P123" s="451"/>
    </row>
    <row r="124" spans="1:20" ht="15" customHeight="1" x14ac:dyDescent="0.2">
      <c r="A124" s="15">
        <v>3111353</v>
      </c>
      <c r="B124" s="187" t="s">
        <v>218</v>
      </c>
      <c r="C124" s="102">
        <v>100000</v>
      </c>
      <c r="D124" s="102">
        <v>96774.26</v>
      </c>
      <c r="E124" s="102">
        <f t="shared" ref="E124:E137" si="43">D124/C124*100</f>
        <v>96.774259999999984</v>
      </c>
      <c r="F124" s="103">
        <v>811590</v>
      </c>
      <c r="G124" s="104">
        <v>148749.45000000001</v>
      </c>
      <c r="H124" s="103">
        <f>G124/F124*100</f>
        <v>18.3281521457879</v>
      </c>
      <c r="I124" s="103">
        <v>882436.69</v>
      </c>
      <c r="J124" s="103">
        <v>66920.45</v>
      </c>
      <c r="K124" s="102">
        <f>J124/I124*100</f>
        <v>7.5835978669472599</v>
      </c>
      <c r="L124" s="103">
        <f>CAPEX_23!M17</f>
        <v>996367.49</v>
      </c>
      <c r="M124" s="202">
        <v>0</v>
      </c>
      <c r="N124" s="127">
        <f t="shared" si="25"/>
        <v>0</v>
      </c>
      <c r="O124" s="127">
        <f>CAPEX_23!O17</f>
        <v>2862950.25</v>
      </c>
      <c r="P124" s="765">
        <f>CAPEX_23!Q17</f>
        <v>2576735.642</v>
      </c>
      <c r="Q124" s="457" t="s">
        <v>419</v>
      </c>
      <c r="T124" s="186"/>
    </row>
    <row r="125" spans="1:20" ht="15" customHeight="1" x14ac:dyDescent="0.2">
      <c r="A125" s="15">
        <v>3111253</v>
      </c>
      <c r="B125" s="187" t="s">
        <v>341</v>
      </c>
      <c r="C125" s="102">
        <v>150000</v>
      </c>
      <c r="D125" s="102">
        <v>146134.6</v>
      </c>
      <c r="E125" s="102">
        <f t="shared" si="43"/>
        <v>97.423066666666671</v>
      </c>
      <c r="F125" s="103">
        <v>475750</v>
      </c>
      <c r="G125" s="104">
        <v>108169.14</v>
      </c>
      <c r="H125" s="103">
        <f>G125/F125*100</f>
        <v>22.736550709406199</v>
      </c>
      <c r="I125" s="103">
        <v>238599.41</v>
      </c>
      <c r="J125" s="103">
        <v>34468.43</v>
      </c>
      <c r="K125" s="102">
        <f t="shared" ref="K125:K133" si="44">J125/I125*100</f>
        <v>14.446150558377324</v>
      </c>
      <c r="L125" s="103">
        <f>CAPEX_23!M21</f>
        <v>147689.26999999999</v>
      </c>
      <c r="M125" s="202">
        <v>0</v>
      </c>
      <c r="N125" s="127">
        <f t="shared" si="25"/>
        <v>0</v>
      </c>
      <c r="O125" s="285">
        <f>CAPEX_23!O21</f>
        <v>177384.10999999996</v>
      </c>
      <c r="P125" s="766">
        <f>CAPEX_23!Q21</f>
        <v>153216.78299999997</v>
      </c>
      <c r="Q125" s="457" t="s">
        <v>419</v>
      </c>
    </row>
    <row r="126" spans="1:20" ht="15" customHeight="1" x14ac:dyDescent="0.2">
      <c r="A126" s="15">
        <v>3111256</v>
      </c>
      <c r="B126" s="187" t="s">
        <v>219</v>
      </c>
      <c r="C126" s="102">
        <v>1875698</v>
      </c>
      <c r="D126" s="102">
        <v>769025.64</v>
      </c>
      <c r="E126" s="102">
        <f t="shared" si="43"/>
        <v>40.999438075852296</v>
      </c>
      <c r="F126" s="103">
        <v>1374475</v>
      </c>
      <c r="G126" s="104">
        <v>349337.28</v>
      </c>
      <c r="H126" s="103">
        <f>G126/F126*100</f>
        <v>25.416051947107078</v>
      </c>
      <c r="I126" s="103">
        <v>1078049.0999999999</v>
      </c>
      <c r="J126" s="103">
        <v>337127.63</v>
      </c>
      <c r="K126" s="102">
        <f t="shared" si="44"/>
        <v>31.272010708974207</v>
      </c>
      <c r="L126" s="103">
        <f>CAPEX_23!M30</f>
        <v>413163.88999999996</v>
      </c>
      <c r="M126" s="202">
        <v>181167.58</v>
      </c>
      <c r="N126" s="127">
        <f t="shared" si="25"/>
        <v>43.848841678782726</v>
      </c>
      <c r="O126" s="285">
        <f>CAPEX_23!O30</f>
        <v>413163.88999999996</v>
      </c>
      <c r="P126" s="766">
        <f>CAPEX_23!Q30</f>
        <v>167005.53899999999</v>
      </c>
      <c r="Q126" s="457" t="s">
        <v>419</v>
      </c>
      <c r="S126" s="6"/>
      <c r="T126" s="186"/>
    </row>
    <row r="127" spans="1:20" ht="15" customHeight="1" x14ac:dyDescent="0.2">
      <c r="A127" s="15">
        <v>3111257</v>
      </c>
      <c r="B127" s="187" t="s">
        <v>220</v>
      </c>
      <c r="C127" s="102">
        <v>130000</v>
      </c>
      <c r="D127" s="102">
        <v>0</v>
      </c>
      <c r="E127" s="102">
        <f t="shared" si="43"/>
        <v>0</v>
      </c>
      <c r="F127" s="103">
        <v>400000</v>
      </c>
      <c r="G127" s="104">
        <v>0</v>
      </c>
      <c r="H127" s="103">
        <f t="shared" ref="H127:H129" si="45">G127/F127*100</f>
        <v>0</v>
      </c>
      <c r="I127" s="103">
        <v>200000</v>
      </c>
      <c r="J127" s="459">
        <v>124105.74</v>
      </c>
      <c r="K127" s="102">
        <f t="shared" si="44"/>
        <v>62.052870000000006</v>
      </c>
      <c r="L127" s="103">
        <f>CAPEX_23!M32</f>
        <v>130000</v>
      </c>
      <c r="M127" s="202">
        <v>0</v>
      </c>
      <c r="N127" s="127">
        <f t="shared" si="25"/>
        <v>0</v>
      </c>
      <c r="O127" s="285">
        <f>CAPEX_23!O32</f>
        <v>130000</v>
      </c>
      <c r="P127" s="766">
        <f>CAPEX_23!Q32</f>
        <v>44043.62</v>
      </c>
      <c r="Q127" s="457" t="s">
        <v>419</v>
      </c>
    </row>
    <row r="128" spans="1:20" ht="15" customHeight="1" x14ac:dyDescent="0.2">
      <c r="A128" s="15">
        <v>3111354</v>
      </c>
      <c r="B128" s="187" t="s">
        <v>221</v>
      </c>
      <c r="C128" s="102">
        <v>430000</v>
      </c>
      <c r="D128" s="102">
        <v>221585.63</v>
      </c>
      <c r="E128" s="102">
        <f t="shared" si="43"/>
        <v>51.531541860465111</v>
      </c>
      <c r="F128" s="103">
        <v>140000</v>
      </c>
      <c r="G128" s="104">
        <v>131376.95999999999</v>
      </c>
      <c r="H128" s="103">
        <f t="shared" si="45"/>
        <v>93.840685714285712</v>
      </c>
      <c r="I128" s="103">
        <v>283845.21999999997</v>
      </c>
      <c r="J128" s="103">
        <v>93721.44</v>
      </c>
      <c r="K128" s="102">
        <f t="shared" si="44"/>
        <v>33.01850212591215</v>
      </c>
      <c r="L128" s="103">
        <f>CAPEX_23!M37</f>
        <v>936994.85</v>
      </c>
      <c r="M128" s="202">
        <v>0</v>
      </c>
      <c r="N128" s="127">
        <f t="shared" si="25"/>
        <v>0</v>
      </c>
      <c r="O128" s="285">
        <f>CAPEX_23!O37</f>
        <v>1115853.8400000001</v>
      </c>
      <c r="P128" s="766">
        <f>CAPEX_23!Q37</f>
        <v>942393.30300000007</v>
      </c>
      <c r="Q128" s="457" t="s">
        <v>419</v>
      </c>
    </row>
    <row r="129" spans="1:19" ht="15" customHeight="1" x14ac:dyDescent="0.2">
      <c r="A129" s="15">
        <v>3111153</v>
      </c>
      <c r="B129" s="187" t="s">
        <v>222</v>
      </c>
      <c r="C129" s="102">
        <v>120000</v>
      </c>
      <c r="D129" s="102">
        <v>104816.77</v>
      </c>
      <c r="E129" s="102">
        <f t="shared" si="43"/>
        <v>87.347308333333345</v>
      </c>
      <c r="F129" s="103">
        <v>189933</v>
      </c>
      <c r="G129" s="104">
        <v>47199.48</v>
      </c>
      <c r="H129" s="103">
        <f t="shared" si="45"/>
        <v>24.850594683388355</v>
      </c>
      <c r="I129" s="103">
        <v>986000.95</v>
      </c>
      <c r="J129" s="103">
        <v>0</v>
      </c>
      <c r="K129" s="102">
        <f t="shared" si="44"/>
        <v>0</v>
      </c>
      <c r="L129" s="103">
        <v>1162142.94</v>
      </c>
      <c r="M129" s="202">
        <v>0</v>
      </c>
      <c r="N129" s="127">
        <f t="shared" si="25"/>
        <v>0</v>
      </c>
      <c r="O129" s="285">
        <f>CAPEX_23!O46</f>
        <v>1282432.5999999999</v>
      </c>
      <c r="P129" s="766">
        <f>CAPEX_23!Q46</f>
        <v>475589.33999999997</v>
      </c>
      <c r="Q129" s="457" t="s">
        <v>419</v>
      </c>
    </row>
    <row r="130" spans="1:19" ht="15" customHeight="1" x14ac:dyDescent="0.2">
      <c r="A130" s="15">
        <v>3113111</v>
      </c>
      <c r="B130" s="187" t="s">
        <v>223</v>
      </c>
      <c r="C130" s="102">
        <v>300000</v>
      </c>
      <c r="D130" s="102">
        <v>100000</v>
      </c>
      <c r="E130" s="102">
        <f t="shared" si="43"/>
        <v>33.333333333333329</v>
      </c>
      <c r="F130" s="103">
        <v>280000</v>
      </c>
      <c r="G130" s="104">
        <v>266724.05</v>
      </c>
      <c r="H130" s="103">
        <f t="shared" ref="H130:H133" si="46">G130/F130*100</f>
        <v>95.25858928571428</v>
      </c>
      <c r="I130" s="103">
        <v>476141.99</v>
      </c>
      <c r="J130" s="103">
        <v>104920.43</v>
      </c>
      <c r="K130" s="102">
        <f t="shared" si="44"/>
        <v>22.035533980105388</v>
      </c>
      <c r="L130" s="103">
        <f>CAPEX_23!M50</f>
        <v>407321.16</v>
      </c>
      <c r="M130" s="202">
        <v>0</v>
      </c>
      <c r="N130" s="127">
        <f t="shared" si="25"/>
        <v>0</v>
      </c>
      <c r="O130" s="285">
        <f>CAPEX_23!O50</f>
        <v>423524.36</v>
      </c>
      <c r="P130" s="766">
        <f>CAPEX_23!Q50</f>
        <v>92530.17</v>
      </c>
      <c r="Q130" s="457" t="s">
        <v>419</v>
      </c>
    </row>
    <row r="131" spans="1:19" ht="15" customHeight="1" x14ac:dyDescent="0.2">
      <c r="A131" s="15">
        <v>3113162</v>
      </c>
      <c r="B131" s="187" t="s">
        <v>224</v>
      </c>
      <c r="C131" s="102">
        <v>200000</v>
      </c>
      <c r="D131" s="102">
        <v>169357.11</v>
      </c>
      <c r="E131" s="102">
        <f t="shared" si="43"/>
        <v>84.678554999999989</v>
      </c>
      <c r="F131" s="103">
        <v>181446</v>
      </c>
      <c r="G131" s="104">
        <v>111161.5</v>
      </c>
      <c r="H131" s="103">
        <f t="shared" si="46"/>
        <v>61.264232884715007</v>
      </c>
      <c r="I131" s="103">
        <v>636313</v>
      </c>
      <c r="J131" s="103">
        <v>0</v>
      </c>
      <c r="K131" s="102">
        <f t="shared" si="44"/>
        <v>0</v>
      </c>
      <c r="L131" s="103">
        <f>CAPEX_23!M52</f>
        <v>18824</v>
      </c>
      <c r="M131" s="202">
        <v>0</v>
      </c>
      <c r="N131" s="127">
        <f t="shared" si="25"/>
        <v>0</v>
      </c>
      <c r="O131" s="285">
        <f>CAPEX_23!O52</f>
        <v>18824</v>
      </c>
      <c r="P131" s="766">
        <f>CAPEX_23!Q52</f>
        <v>16941.600000000002</v>
      </c>
      <c r="Q131" s="457" t="s">
        <v>419</v>
      </c>
      <c r="S131" s="448"/>
    </row>
    <row r="132" spans="1:19" s="243" customFormat="1" ht="15" customHeight="1" x14ac:dyDescent="0.2">
      <c r="A132" s="15">
        <v>3113160</v>
      </c>
      <c r="B132" s="187" t="s">
        <v>225</v>
      </c>
      <c r="C132" s="102">
        <v>197078</v>
      </c>
      <c r="D132" s="102">
        <v>81090</v>
      </c>
      <c r="E132" s="102">
        <f t="shared" si="43"/>
        <v>41.146145181095811</v>
      </c>
      <c r="F132" s="103">
        <v>90000</v>
      </c>
      <c r="G132" s="104">
        <v>70243.75</v>
      </c>
      <c r="H132" s="103">
        <f t="shared" si="46"/>
        <v>78.048611111111114</v>
      </c>
      <c r="I132" s="103">
        <v>259550</v>
      </c>
      <c r="J132" s="103">
        <v>0</v>
      </c>
      <c r="K132" s="102">
        <f t="shared" si="44"/>
        <v>0</v>
      </c>
      <c r="L132" s="103">
        <f>CAPEX_23!M57</f>
        <v>140000</v>
      </c>
      <c r="M132" s="202">
        <v>0</v>
      </c>
      <c r="N132" s="127">
        <f t="shared" ref="N132:N136" si="47">M132/L132*100</f>
        <v>0</v>
      </c>
      <c r="O132" s="285">
        <f>CAPEX_23!O57</f>
        <v>1496000</v>
      </c>
      <c r="P132" s="766">
        <f>CAPEX_23!Q57</f>
        <v>405000</v>
      </c>
      <c r="Q132" s="457" t="s">
        <v>419</v>
      </c>
    </row>
    <row r="133" spans="1:19" s="1" customFormat="1" ht="15" customHeight="1" x14ac:dyDescent="0.2">
      <c r="A133" s="15">
        <v>3111311</v>
      </c>
      <c r="B133" s="187" t="s">
        <v>342</v>
      </c>
      <c r="C133" s="102">
        <v>340000</v>
      </c>
      <c r="D133" s="102">
        <v>181901.16</v>
      </c>
      <c r="E133" s="102">
        <f t="shared" si="43"/>
        <v>53.500341176470592</v>
      </c>
      <c r="F133" s="103">
        <v>693567</v>
      </c>
      <c r="G133" s="104">
        <v>178000</v>
      </c>
      <c r="H133" s="103">
        <f t="shared" si="46"/>
        <v>25.664427517456858</v>
      </c>
      <c r="I133" s="103">
        <v>415439.91</v>
      </c>
      <c r="J133" s="103">
        <v>0</v>
      </c>
      <c r="K133" s="102">
        <f t="shared" si="44"/>
        <v>0</v>
      </c>
      <c r="L133" s="103">
        <f>CAPEX_23!M60</f>
        <v>1000000</v>
      </c>
      <c r="M133" s="118">
        <v>36608</v>
      </c>
      <c r="N133" s="127">
        <f t="shared" si="47"/>
        <v>3.6608000000000001</v>
      </c>
      <c r="O133" s="285">
        <f>CAPEX_23!O60</f>
        <v>1000000</v>
      </c>
      <c r="P133" s="285">
        <f>CAPEX_23!Q60</f>
        <v>1000000</v>
      </c>
      <c r="Q133" s="457"/>
    </row>
    <row r="134" spans="1:19" s="1" customFormat="1" ht="15" customHeight="1" x14ac:dyDescent="0.2">
      <c r="A134" s="15">
        <v>3112101</v>
      </c>
      <c r="B134" s="187" t="s">
        <v>236</v>
      </c>
      <c r="C134" s="102">
        <v>0</v>
      </c>
      <c r="D134" s="102">
        <v>0</v>
      </c>
      <c r="E134" s="102">
        <v>0</v>
      </c>
      <c r="F134" s="103">
        <v>0</v>
      </c>
      <c r="G134" s="104">
        <v>0</v>
      </c>
      <c r="H134" s="103">
        <v>0</v>
      </c>
      <c r="I134" s="103">
        <v>0</v>
      </c>
      <c r="J134" s="103">
        <v>0</v>
      </c>
      <c r="K134" s="102">
        <v>0</v>
      </c>
      <c r="L134" s="103">
        <f>CAPEX_23!M62</f>
        <v>1200000</v>
      </c>
      <c r="M134" s="118">
        <v>0</v>
      </c>
      <c r="N134" s="127">
        <f t="shared" si="47"/>
        <v>0</v>
      </c>
      <c r="O134" s="285">
        <f>CAPEX_23!O62</f>
        <v>890307</v>
      </c>
      <c r="P134" s="766">
        <f>CAPEX_23!Q62</f>
        <v>890307</v>
      </c>
      <c r="Q134" s="457" t="s">
        <v>419</v>
      </c>
    </row>
    <row r="135" spans="1:19" ht="15" customHeight="1" thickBot="1" x14ac:dyDescent="0.25">
      <c r="A135" s="15">
        <v>3112105</v>
      </c>
      <c r="B135" s="187" t="s">
        <v>343</v>
      </c>
      <c r="C135" s="102">
        <v>0</v>
      </c>
      <c r="D135" s="102">
        <v>0</v>
      </c>
      <c r="E135" s="102">
        <v>0</v>
      </c>
      <c r="F135" s="103">
        <v>0</v>
      </c>
      <c r="G135" s="104">
        <v>0</v>
      </c>
      <c r="H135" s="103">
        <v>0</v>
      </c>
      <c r="I135" s="103">
        <v>0</v>
      </c>
      <c r="J135" s="103">
        <v>0</v>
      </c>
      <c r="K135" s="102">
        <v>0</v>
      </c>
      <c r="L135" s="103">
        <f>CAPEX_23!M64</f>
        <v>510083</v>
      </c>
      <c r="M135" s="202">
        <v>0</v>
      </c>
      <c r="N135" s="127">
        <f t="shared" si="47"/>
        <v>0</v>
      </c>
      <c r="O135" s="285">
        <f>CAPEX_23!O64</f>
        <v>510083</v>
      </c>
      <c r="P135" s="766">
        <f>CAPEX_23!Q64</f>
        <v>26322</v>
      </c>
      <c r="Q135" s="457" t="s">
        <v>419</v>
      </c>
    </row>
    <row r="136" spans="1:19" s="1" customFormat="1" ht="15" customHeight="1" thickBot="1" x14ac:dyDescent="0.25">
      <c r="A136" s="188"/>
      <c r="B136" s="189" t="s">
        <v>226</v>
      </c>
      <c r="C136" s="190">
        <f>SUM(C124:C135)</f>
        <v>3842776</v>
      </c>
      <c r="D136" s="191">
        <f>SUM(D124:D135)</f>
        <v>1870685.1699999997</v>
      </c>
      <c r="E136" s="192">
        <f t="shared" si="43"/>
        <v>48.680567641725666</v>
      </c>
      <c r="F136" s="191">
        <f>SUM(F124:F135)</f>
        <v>4636761</v>
      </c>
      <c r="G136" s="193">
        <f>SUM(G124:G135)</f>
        <v>1410961.61</v>
      </c>
      <c r="H136" s="194">
        <f>G136/F136*100</f>
        <v>30.429897292528125</v>
      </c>
      <c r="I136" s="194">
        <f>SUM(I124:I135)</f>
        <v>5456376.2700000005</v>
      </c>
      <c r="J136" s="194">
        <f>SUM(J124:J135)</f>
        <v>761264.11999999988</v>
      </c>
      <c r="K136" s="268">
        <f>J136/I136*100</f>
        <v>13.951825943264721</v>
      </c>
      <c r="L136" s="194">
        <f>SUM(L124:L135)</f>
        <v>7062586.5999999996</v>
      </c>
      <c r="M136" s="268">
        <f>SUM(M124:M135)</f>
        <v>217775.58</v>
      </c>
      <c r="N136" s="134">
        <f t="shared" si="47"/>
        <v>3.0835102255595706</v>
      </c>
      <c r="O136" s="300">
        <f>SUM(O124:O135)</f>
        <v>10320523.050000001</v>
      </c>
      <c r="P136" s="110">
        <f>SUM(P124:P135)</f>
        <v>6790084.9969999995</v>
      </c>
    </row>
    <row r="137" spans="1:19" s="504" customFormat="1" ht="15" customHeight="1" thickBot="1" x14ac:dyDescent="0.3">
      <c r="A137" s="544"/>
      <c r="B137" s="777" t="s">
        <v>356</v>
      </c>
      <c r="C137" s="778">
        <f>C136+C121+C17</f>
        <v>13222198</v>
      </c>
      <c r="D137" s="778">
        <f>D136+D121+D17</f>
        <v>9931466.2599999979</v>
      </c>
      <c r="E137" s="779">
        <f t="shared" si="43"/>
        <v>75.112067297736715</v>
      </c>
      <c r="F137" s="778">
        <f>F136+F121+F17</f>
        <v>13330952</v>
      </c>
      <c r="G137" s="778">
        <f>G136+G121+G17</f>
        <v>6977390.7599999998</v>
      </c>
      <c r="H137" s="780">
        <f>G137/F137*100</f>
        <v>52.339778584455175</v>
      </c>
      <c r="I137" s="778">
        <f>I136+I121+I17</f>
        <v>14026720.27</v>
      </c>
      <c r="J137" s="778">
        <f>J136+J121+J17</f>
        <v>11077716.789999999</v>
      </c>
      <c r="K137" s="781">
        <f>J137/I137*100</f>
        <v>78.975815990946543</v>
      </c>
      <c r="L137" s="778">
        <f>L136+L121+L17</f>
        <v>15739541.6</v>
      </c>
      <c r="M137" s="776">
        <f>M136+M121+M17</f>
        <v>3182725.88</v>
      </c>
      <c r="N137" s="776">
        <f>M137/L137*100</f>
        <v>20.221210762580277</v>
      </c>
      <c r="O137" s="776">
        <f>O136+O121+O17</f>
        <v>18997478.050000001</v>
      </c>
      <c r="P137" s="782">
        <f>P136+P121+P17</f>
        <v>16839540.997000001</v>
      </c>
      <c r="Q137" s="622"/>
    </row>
    <row r="138" spans="1:19" ht="13.5" thickBot="1" x14ac:dyDescent="0.25">
      <c r="A138" s="195"/>
      <c r="B138" s="196"/>
      <c r="C138" s="196"/>
      <c r="D138" s="196"/>
      <c r="E138" s="196"/>
      <c r="F138" s="196"/>
      <c r="G138" s="197"/>
      <c r="H138" s="198"/>
      <c r="I138" s="197"/>
      <c r="J138" s="197"/>
      <c r="K138" s="198"/>
      <c r="L138" s="197"/>
      <c r="M138" s="287"/>
      <c r="N138" s="287"/>
      <c r="O138" s="301"/>
      <c r="P138" s="391"/>
    </row>
    <row r="139" spans="1:19" x14ac:dyDescent="0.2">
      <c r="C139" s="153"/>
      <c r="D139" s="153"/>
      <c r="F139" s="153"/>
      <c r="G139" s="153"/>
      <c r="M139" s="202"/>
      <c r="N139" s="202"/>
    </row>
    <row r="140" spans="1:19" x14ac:dyDescent="0.2">
      <c r="C140" s="201"/>
      <c r="D140" s="202"/>
      <c r="E140" s="201"/>
      <c r="F140" s="199"/>
      <c r="G140" s="199"/>
      <c r="H140" s="201"/>
      <c r="I140" s="199"/>
      <c r="J140" s="199"/>
      <c r="K140" s="201"/>
      <c r="L140" s="199"/>
      <c r="M140" s="202"/>
      <c r="N140" s="202"/>
    </row>
    <row r="141" spans="1:19" x14ac:dyDescent="0.2">
      <c r="C141" s="153"/>
      <c r="D141" s="153"/>
      <c r="F141" s="153"/>
      <c r="G141" s="153"/>
      <c r="I141" s="186"/>
      <c r="L141" s="203"/>
      <c r="M141" s="202"/>
      <c r="N141" s="202"/>
    </row>
    <row r="142" spans="1:19" x14ac:dyDescent="0.2">
      <c r="C142" s="6"/>
      <c r="I142" s="186"/>
      <c r="K142" s="186"/>
      <c r="L142" s="6"/>
    </row>
    <row r="144" spans="1:19" x14ac:dyDescent="0.2">
      <c r="I144" s="6"/>
      <c r="J144" s="771"/>
      <c r="K144" s="6"/>
      <c r="L144" s="6"/>
    </row>
    <row r="145" spans="9:12" x14ac:dyDescent="0.2">
      <c r="I145" s="6"/>
      <c r="J145" s="771"/>
      <c r="K145" s="6"/>
      <c r="L145" s="6"/>
    </row>
    <row r="147" spans="9:12" x14ac:dyDescent="0.2">
      <c r="I147" s="186"/>
      <c r="K147" s="186"/>
      <c r="L147" s="6"/>
    </row>
    <row r="324" spans="1:1" x14ac:dyDescent="0.2">
      <c r="A324" s="119" t="s">
        <v>415</v>
      </c>
    </row>
  </sheetData>
  <mergeCells count="2">
    <mergeCell ref="A1:P1"/>
    <mergeCell ref="A2:P2"/>
  </mergeCells>
  <phoneticPr fontId="21" type="noConversion"/>
  <printOptions horizontalCentered="1" verticalCentered="1"/>
  <pageMargins left="0" right="0" top="0" bottom="0" header="0" footer="0.25"/>
  <pageSetup scale="90" orientation="landscape" r:id="rId1"/>
  <rowBreaks count="3" manualBreakCount="3">
    <brk id="33" max="16383" man="1"/>
    <brk id="70" max="14" man="1"/>
    <brk id="110" max="16383" man="1"/>
  </rowBreaks>
  <ignoredErrors>
    <ignoredError sqref="K120 H120:H121 E120:E121 E136:E137 H12 H6 H136:H137 K136 E56 K41 K44 E110 K110 K105 H105 H100 E100 E92 E80 E69 E50 K50 K56 K33 H33 N120:N121 N104:N105 N96 N92 N84 N80 N69 N56 N50 N44 N41 N12 N6 N13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1"/>
  <sheetViews>
    <sheetView tabSelected="1" view="pageBreakPreview" zoomScale="64" zoomScaleNormal="90" zoomScaleSheetLayoutView="64" zoomScalePageLayoutView="20" workbookViewId="0">
      <selection activeCell="P68" sqref="P68"/>
    </sheetView>
  </sheetViews>
  <sheetFormatPr defaultColWidth="16.140625" defaultRowHeight="36.75" customHeight="1" x14ac:dyDescent="0.25"/>
  <cols>
    <col min="1" max="1" width="16.42578125" style="504" bestFit="1" customWidth="1"/>
    <col min="2" max="2" width="47.85546875" style="504" customWidth="1"/>
    <col min="3" max="3" width="16.140625" style="504"/>
    <col min="4" max="4" width="20.140625" style="552" customWidth="1"/>
    <col min="5" max="5" width="12.28515625" style="552" customWidth="1"/>
    <col min="6" max="6" width="18" style="552" bestFit="1" customWidth="1"/>
    <col min="7" max="7" width="16.42578125" style="622" bestFit="1" customWidth="1"/>
    <col min="8" max="8" width="19.42578125" style="622" customWidth="1"/>
    <col min="9" max="9" width="16.42578125" style="622" bestFit="1" customWidth="1"/>
    <col min="10" max="10" width="16.140625" style="504" customWidth="1"/>
    <col min="11" max="11" width="19.7109375" style="504" customWidth="1"/>
    <col min="12" max="12" width="16.140625" style="504"/>
    <col min="13" max="13" width="16.85546875" style="504" customWidth="1"/>
    <col min="14" max="14" width="18" style="504" bestFit="1" customWidth="1"/>
    <col min="15" max="15" width="18" style="763" bestFit="1" customWidth="1"/>
    <col min="16" max="17" width="16.5703125" style="504" bestFit="1" customWidth="1"/>
    <col min="18" max="18" width="16.140625" style="504"/>
    <col min="19" max="19" width="16.140625" style="563"/>
    <col min="20" max="16384" width="16.140625" style="464"/>
  </cols>
  <sheetData>
    <row r="1" spans="1:19" s="938" customFormat="1" ht="78" customHeight="1" thickBot="1" x14ac:dyDescent="0.3">
      <c r="A1" s="943" t="s">
        <v>378</v>
      </c>
      <c r="B1" s="944" t="s">
        <v>240</v>
      </c>
      <c r="C1" s="943" t="s">
        <v>241</v>
      </c>
      <c r="D1" s="943" t="s">
        <v>242</v>
      </c>
      <c r="E1" s="943" t="s">
        <v>409</v>
      </c>
      <c r="F1" s="943" t="s">
        <v>358</v>
      </c>
      <c r="G1" s="943" t="s">
        <v>243</v>
      </c>
      <c r="H1" s="943" t="s">
        <v>244</v>
      </c>
      <c r="I1" s="943" t="s">
        <v>245</v>
      </c>
      <c r="J1" s="943" t="s">
        <v>246</v>
      </c>
      <c r="K1" s="943" t="s">
        <v>247</v>
      </c>
      <c r="L1" s="943" t="s">
        <v>248</v>
      </c>
      <c r="M1" s="945" t="s">
        <v>249</v>
      </c>
      <c r="N1" s="943" t="s">
        <v>357</v>
      </c>
      <c r="O1" s="946" t="s">
        <v>420</v>
      </c>
      <c r="P1" s="943" t="s">
        <v>382</v>
      </c>
      <c r="Q1" s="943" t="s">
        <v>422</v>
      </c>
      <c r="S1" s="939"/>
    </row>
    <row r="2" spans="1:19" s="942" customFormat="1" ht="26.25" customHeight="1" thickBot="1" x14ac:dyDescent="0.3">
      <c r="A2" s="1065" t="s">
        <v>384</v>
      </c>
      <c r="B2" s="1066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Q2" s="1067"/>
      <c r="R2" s="940"/>
      <c r="S2" s="941"/>
    </row>
    <row r="3" spans="1:19" s="824" customFormat="1" ht="57.75" customHeight="1" thickBot="1" x14ac:dyDescent="0.3">
      <c r="A3" s="826">
        <v>3111353</v>
      </c>
      <c r="B3" s="817" t="s">
        <v>286</v>
      </c>
      <c r="C3" s="827" t="s">
        <v>425</v>
      </c>
      <c r="D3" s="828" t="s">
        <v>363</v>
      </c>
      <c r="E3" s="829" t="s">
        <v>398</v>
      </c>
      <c r="F3" s="830">
        <v>460000</v>
      </c>
      <c r="G3" s="831">
        <v>45029</v>
      </c>
      <c r="H3" s="832">
        <v>45182</v>
      </c>
      <c r="I3" s="833">
        <v>0</v>
      </c>
      <c r="J3" s="834">
        <v>460000</v>
      </c>
      <c r="K3" s="828" t="s">
        <v>399</v>
      </c>
      <c r="L3" s="835" t="s">
        <v>262</v>
      </c>
      <c r="M3" s="836">
        <v>460000</v>
      </c>
      <c r="N3" s="837">
        <v>341769.14</v>
      </c>
      <c r="O3" s="838">
        <v>341769.14</v>
      </c>
      <c r="P3" s="839">
        <v>0</v>
      </c>
      <c r="Q3" s="840">
        <v>307592.22600000002</v>
      </c>
      <c r="S3" s="841"/>
    </row>
    <row r="4" spans="1:19" s="824" customFormat="1" ht="57.75" customHeight="1" thickBot="1" x14ac:dyDescent="0.3">
      <c r="A4" s="842">
        <v>3111353</v>
      </c>
      <c r="B4" s="818" t="s">
        <v>392</v>
      </c>
      <c r="C4" s="843" t="s">
        <v>359</v>
      </c>
      <c r="D4" s="829" t="s">
        <v>360</v>
      </c>
      <c r="E4" s="829" t="s">
        <v>400</v>
      </c>
      <c r="F4" s="844">
        <v>0</v>
      </c>
      <c r="G4" s="845">
        <v>45029</v>
      </c>
      <c r="H4" s="846">
        <v>45182</v>
      </c>
      <c r="I4" s="847">
        <v>0</v>
      </c>
      <c r="J4" s="844">
        <v>0</v>
      </c>
      <c r="K4" s="829" t="s">
        <v>261</v>
      </c>
      <c r="L4" s="835" t="s">
        <v>262</v>
      </c>
      <c r="M4" s="848">
        <v>0</v>
      </c>
      <c r="N4" s="849">
        <v>342438.64</v>
      </c>
      <c r="O4" s="850">
        <v>291072.84000000003</v>
      </c>
      <c r="P4" s="851">
        <v>51365.8</v>
      </c>
      <c r="Q4" s="852">
        <v>256828.97</v>
      </c>
      <c r="S4" s="825"/>
    </row>
    <row r="5" spans="1:19" s="824" customFormat="1" ht="74.25" customHeight="1" thickBot="1" x14ac:dyDescent="0.3">
      <c r="A5" s="853">
        <v>3111256</v>
      </c>
      <c r="B5" s="819" t="s">
        <v>281</v>
      </c>
      <c r="C5" s="854" t="s">
        <v>282</v>
      </c>
      <c r="D5" s="855" t="s">
        <v>283</v>
      </c>
      <c r="E5" s="855" t="s">
        <v>400</v>
      </c>
      <c r="F5" s="856">
        <v>663953.85</v>
      </c>
      <c r="G5" s="857">
        <v>43596</v>
      </c>
      <c r="H5" s="857">
        <v>43956</v>
      </c>
      <c r="I5" s="858">
        <v>498820.05</v>
      </c>
      <c r="J5" s="859">
        <f>F5-I5</f>
        <v>165133.79999999999</v>
      </c>
      <c r="K5" s="860">
        <v>0.95</v>
      </c>
      <c r="L5" s="861" t="s">
        <v>274</v>
      </c>
      <c r="M5" s="862">
        <f>J5</f>
        <v>165133.79999999999</v>
      </c>
      <c r="N5" s="863">
        <v>685895.72</v>
      </c>
      <c r="O5" s="838">
        <v>187075.66999999998</v>
      </c>
      <c r="P5" s="864">
        <v>634177.18000000005</v>
      </c>
      <c r="Q5" s="852">
        <v>51718.535999999927</v>
      </c>
      <c r="S5" s="841"/>
    </row>
    <row r="6" spans="1:19" s="824" customFormat="1" ht="57" customHeight="1" thickBot="1" x14ac:dyDescent="0.3">
      <c r="A6" s="828">
        <v>3111353</v>
      </c>
      <c r="B6" s="820" t="s">
        <v>298</v>
      </c>
      <c r="C6" s="842" t="s">
        <v>267</v>
      </c>
      <c r="D6" s="853" t="s">
        <v>291</v>
      </c>
      <c r="E6" s="853" t="s">
        <v>400</v>
      </c>
      <c r="F6" s="849">
        <v>166443.38</v>
      </c>
      <c r="G6" s="857">
        <v>43596</v>
      </c>
      <c r="H6" s="857">
        <v>43954</v>
      </c>
      <c r="I6" s="865">
        <f>24966.5+41102.2+48610.47</f>
        <v>114679.17</v>
      </c>
      <c r="J6" s="866">
        <f>F6-I6</f>
        <v>51764.210000000006</v>
      </c>
      <c r="K6" s="867">
        <v>1</v>
      </c>
      <c r="L6" s="868" t="s">
        <v>299</v>
      </c>
      <c r="M6" s="869">
        <f>J6</f>
        <v>51764.210000000006</v>
      </c>
      <c r="N6" s="869">
        <v>0</v>
      </c>
      <c r="O6" s="850">
        <v>51764.210000000006</v>
      </c>
      <c r="P6" s="851">
        <v>166443.38</v>
      </c>
      <c r="Q6" s="870" t="s">
        <v>413</v>
      </c>
      <c r="R6" s="871"/>
      <c r="S6" s="841"/>
    </row>
    <row r="7" spans="1:19" s="824" customFormat="1" ht="60" customHeight="1" thickBot="1" x14ac:dyDescent="0.3">
      <c r="A7" s="828">
        <v>3111353</v>
      </c>
      <c r="B7" s="821" t="s">
        <v>300</v>
      </c>
      <c r="C7" s="868" t="s">
        <v>266</v>
      </c>
      <c r="D7" s="868" t="s">
        <v>301</v>
      </c>
      <c r="E7" s="853" t="s">
        <v>400</v>
      </c>
      <c r="F7" s="872">
        <v>94386.61</v>
      </c>
      <c r="G7" s="873">
        <v>42166</v>
      </c>
      <c r="H7" s="873">
        <v>42438</v>
      </c>
      <c r="I7" s="872">
        <v>75760.61</v>
      </c>
      <c r="J7" s="865">
        <f>F7-I7</f>
        <v>18626</v>
      </c>
      <c r="K7" s="874">
        <v>1</v>
      </c>
      <c r="L7" s="868" t="s">
        <v>285</v>
      </c>
      <c r="M7" s="858">
        <f>J7</f>
        <v>18626</v>
      </c>
      <c r="N7" s="875">
        <v>0</v>
      </c>
      <c r="O7" s="838">
        <v>18626</v>
      </c>
      <c r="P7" s="864">
        <v>94386.61</v>
      </c>
      <c r="Q7" s="870" t="s">
        <v>413</v>
      </c>
      <c r="R7" s="871"/>
      <c r="S7" s="841"/>
    </row>
    <row r="8" spans="1:19" s="824" customFormat="1" ht="49.5" customHeight="1" thickBot="1" x14ac:dyDescent="0.3">
      <c r="A8" s="828">
        <v>3111353</v>
      </c>
      <c r="B8" s="820" t="s">
        <v>302</v>
      </c>
      <c r="C8" s="829" t="s">
        <v>303</v>
      </c>
      <c r="D8" s="829" t="s">
        <v>304</v>
      </c>
      <c r="E8" s="853" t="s">
        <v>400</v>
      </c>
      <c r="F8" s="876">
        <v>95323.06</v>
      </c>
      <c r="G8" s="857">
        <v>42166</v>
      </c>
      <c r="H8" s="857">
        <v>42438</v>
      </c>
      <c r="I8" s="877">
        <v>83276.58</v>
      </c>
      <c r="J8" s="865">
        <f>F8-I8</f>
        <v>12046.479999999996</v>
      </c>
      <c r="K8" s="874">
        <v>1</v>
      </c>
      <c r="L8" s="868" t="s">
        <v>299</v>
      </c>
      <c r="M8" s="869">
        <f>J8</f>
        <v>12046.479999999996</v>
      </c>
      <c r="N8" s="869">
        <v>0</v>
      </c>
      <c r="O8" s="850">
        <v>12046.479999999996</v>
      </c>
      <c r="P8" s="851">
        <v>95323.06</v>
      </c>
      <c r="Q8" s="870" t="s">
        <v>413</v>
      </c>
      <c r="R8" s="871"/>
      <c r="S8" s="841"/>
    </row>
    <row r="9" spans="1:19" s="887" customFormat="1" ht="35.25" customHeight="1" thickBot="1" x14ac:dyDescent="0.3">
      <c r="A9" s="878"/>
      <c r="B9" s="1071" t="s">
        <v>390</v>
      </c>
      <c r="C9" s="1072"/>
      <c r="D9" s="879"/>
      <c r="E9" s="880"/>
      <c r="F9" s="881">
        <f>SUM(F3:F8)</f>
        <v>1480106.9000000001</v>
      </c>
      <c r="G9" s="882"/>
      <c r="H9" s="881"/>
      <c r="I9" s="882">
        <f>SUM(I3:I8)</f>
        <v>772536.40999999992</v>
      </c>
      <c r="J9" s="881">
        <f>SUM(J3:J8)</f>
        <v>707570.49</v>
      </c>
      <c r="K9" s="882"/>
      <c r="L9" s="881"/>
      <c r="M9" s="882">
        <f>SUM(M3:M8)</f>
        <v>707570.49</v>
      </c>
      <c r="N9" s="883"/>
      <c r="O9" s="884">
        <f>SUM(O3:O8)</f>
        <v>902354.33999999985</v>
      </c>
      <c r="P9" s="881">
        <f>SUM(P3:P8)</f>
        <v>1041696.03</v>
      </c>
      <c r="Q9" s="882">
        <f>SUM(Q3:Q8)</f>
        <v>616139.73199999996</v>
      </c>
      <c r="R9" s="885"/>
      <c r="S9" s="886"/>
    </row>
    <row r="10" spans="1:19" s="901" customFormat="1" ht="48" customHeight="1" thickBot="1" x14ac:dyDescent="0.3">
      <c r="A10" s="1073">
        <v>3111353</v>
      </c>
      <c r="B10" s="822" t="s">
        <v>365</v>
      </c>
      <c r="C10" s="888" t="s">
        <v>366</v>
      </c>
      <c r="D10" s="889" t="s">
        <v>367</v>
      </c>
      <c r="E10" s="890" t="s">
        <v>402</v>
      </c>
      <c r="F10" s="891">
        <v>112500</v>
      </c>
      <c r="G10" s="892">
        <v>45029</v>
      </c>
      <c r="H10" s="893">
        <v>45182</v>
      </c>
      <c r="I10" s="894">
        <v>0</v>
      </c>
      <c r="J10" s="891">
        <v>112500</v>
      </c>
      <c r="K10" s="895" t="s">
        <v>261</v>
      </c>
      <c r="L10" s="889" t="s">
        <v>262</v>
      </c>
      <c r="M10" s="896">
        <v>37500</v>
      </c>
      <c r="N10" s="896">
        <v>361941.69</v>
      </c>
      <c r="O10" s="897">
        <v>325747.52100000001</v>
      </c>
      <c r="P10" s="891">
        <v>0</v>
      </c>
      <c r="Q10" s="898">
        <v>325747.52100000001</v>
      </c>
      <c r="R10" s="899"/>
      <c r="S10" s="900"/>
    </row>
    <row r="11" spans="1:19" s="901" customFormat="1" ht="49.5" customHeight="1" thickBot="1" x14ac:dyDescent="0.3">
      <c r="A11" s="1074"/>
      <c r="B11" s="823" t="s">
        <v>365</v>
      </c>
      <c r="C11" s="902" t="s">
        <v>368</v>
      </c>
      <c r="D11" s="890" t="s">
        <v>369</v>
      </c>
      <c r="E11" s="889" t="s">
        <v>402</v>
      </c>
      <c r="F11" s="903">
        <v>112500</v>
      </c>
      <c r="G11" s="904">
        <v>45029</v>
      </c>
      <c r="H11" s="905">
        <v>45182</v>
      </c>
      <c r="I11" s="906">
        <v>0</v>
      </c>
      <c r="J11" s="903">
        <v>112500</v>
      </c>
      <c r="K11" s="907" t="s">
        <v>370</v>
      </c>
      <c r="L11" s="890" t="s">
        <v>262</v>
      </c>
      <c r="M11" s="908">
        <v>37500</v>
      </c>
      <c r="N11" s="908">
        <v>360905.51</v>
      </c>
      <c r="O11" s="909">
        <v>324814.95900000003</v>
      </c>
      <c r="P11" s="910" t="s">
        <v>423</v>
      </c>
      <c r="Q11" s="898">
        <v>324814.95900000003</v>
      </c>
      <c r="R11" s="899"/>
      <c r="S11" s="900"/>
    </row>
    <row r="12" spans="1:19" s="901" customFormat="1" ht="53.25" customHeight="1" thickBot="1" x14ac:dyDescent="0.3">
      <c r="A12" s="1074"/>
      <c r="B12" s="823" t="s">
        <v>365</v>
      </c>
      <c r="C12" s="902" t="s">
        <v>371</v>
      </c>
      <c r="D12" s="890" t="s">
        <v>372</v>
      </c>
      <c r="E12" s="890" t="s">
        <v>402</v>
      </c>
      <c r="F12" s="903">
        <v>198117</v>
      </c>
      <c r="G12" s="904">
        <v>45029</v>
      </c>
      <c r="H12" s="905">
        <v>45182</v>
      </c>
      <c r="I12" s="906">
        <v>0</v>
      </c>
      <c r="J12" s="903">
        <v>198117</v>
      </c>
      <c r="K12" s="907" t="s">
        <v>370</v>
      </c>
      <c r="L12" s="890" t="s">
        <v>262</v>
      </c>
      <c r="M12" s="908">
        <v>69398.5</v>
      </c>
      <c r="N12" s="908">
        <v>365953.54</v>
      </c>
      <c r="O12" s="909">
        <v>329358.18599999999</v>
      </c>
      <c r="P12" s="903">
        <v>0</v>
      </c>
      <c r="Q12" s="898">
        <v>329358.18599999999</v>
      </c>
      <c r="R12" s="899"/>
      <c r="S12" s="900"/>
    </row>
    <row r="13" spans="1:19" s="901" customFormat="1" ht="47.25" customHeight="1" thickBot="1" x14ac:dyDescent="0.3">
      <c r="A13" s="1074"/>
      <c r="B13" s="823" t="s">
        <v>365</v>
      </c>
      <c r="C13" s="902" t="s">
        <v>266</v>
      </c>
      <c r="D13" s="890" t="s">
        <v>373</v>
      </c>
      <c r="E13" s="889" t="s">
        <v>402</v>
      </c>
      <c r="F13" s="903">
        <v>112500</v>
      </c>
      <c r="G13" s="904">
        <v>45029</v>
      </c>
      <c r="H13" s="905">
        <v>45182</v>
      </c>
      <c r="I13" s="906">
        <v>0</v>
      </c>
      <c r="J13" s="903">
        <v>112500</v>
      </c>
      <c r="K13" s="907" t="s">
        <v>370</v>
      </c>
      <c r="L13" s="890" t="s">
        <v>262</v>
      </c>
      <c r="M13" s="908">
        <v>37500</v>
      </c>
      <c r="N13" s="908">
        <v>361763.5</v>
      </c>
      <c r="O13" s="911">
        <v>325587.15000000002</v>
      </c>
      <c r="P13" s="903">
        <v>0</v>
      </c>
      <c r="Q13" s="898">
        <v>325587.15000000002</v>
      </c>
      <c r="R13" s="899"/>
      <c r="S13" s="900"/>
    </row>
    <row r="14" spans="1:19" s="901" customFormat="1" ht="42.75" customHeight="1" thickBot="1" x14ac:dyDescent="0.3">
      <c r="A14" s="1074"/>
      <c r="B14" s="823" t="s">
        <v>365</v>
      </c>
      <c r="C14" s="912" t="s">
        <v>374</v>
      </c>
      <c r="D14" s="913" t="s">
        <v>375</v>
      </c>
      <c r="E14" s="890" t="s">
        <v>402</v>
      </c>
      <c r="F14" s="914">
        <v>112500</v>
      </c>
      <c r="G14" s="904">
        <v>45029</v>
      </c>
      <c r="H14" s="905">
        <v>45182</v>
      </c>
      <c r="I14" s="906">
        <v>0</v>
      </c>
      <c r="J14" s="914">
        <v>112500</v>
      </c>
      <c r="K14" s="907" t="s">
        <v>261</v>
      </c>
      <c r="L14" s="890" t="s">
        <v>262</v>
      </c>
      <c r="M14" s="908">
        <v>37500</v>
      </c>
      <c r="N14" s="896">
        <v>364134.56</v>
      </c>
      <c r="O14" s="897">
        <v>327721.10399999999</v>
      </c>
      <c r="P14" s="891">
        <v>0</v>
      </c>
      <c r="Q14" s="898">
        <v>327721.10399999999</v>
      </c>
      <c r="R14" s="899"/>
      <c r="S14" s="900"/>
    </row>
    <row r="15" spans="1:19" s="901" customFormat="1" ht="54" customHeight="1" thickBot="1" x14ac:dyDescent="0.3">
      <c r="A15" s="1075"/>
      <c r="B15" s="823" t="s">
        <v>365</v>
      </c>
      <c r="C15" s="915" t="s">
        <v>376</v>
      </c>
      <c r="D15" s="890" t="s">
        <v>360</v>
      </c>
      <c r="E15" s="889" t="s">
        <v>402</v>
      </c>
      <c r="F15" s="914">
        <v>198117</v>
      </c>
      <c r="G15" s="904">
        <v>45029</v>
      </c>
      <c r="H15" s="905">
        <v>45182</v>
      </c>
      <c r="I15" s="906">
        <v>0</v>
      </c>
      <c r="J15" s="914">
        <v>198117</v>
      </c>
      <c r="K15" s="907" t="s">
        <v>370</v>
      </c>
      <c r="L15" s="890" t="s">
        <v>262</v>
      </c>
      <c r="M15" s="908">
        <v>69398.5</v>
      </c>
      <c r="N15" s="908">
        <v>363741.1</v>
      </c>
      <c r="O15" s="909">
        <v>327366.99</v>
      </c>
      <c r="P15" s="910" t="s">
        <v>424</v>
      </c>
      <c r="Q15" s="898">
        <v>327366.99</v>
      </c>
      <c r="R15" s="899"/>
      <c r="S15" s="900"/>
    </row>
    <row r="16" spans="1:19" s="924" customFormat="1" ht="35.25" customHeight="1" thickBot="1" x14ac:dyDescent="0.3">
      <c r="A16" s="916"/>
      <c r="B16" s="1076" t="s">
        <v>391</v>
      </c>
      <c r="C16" s="1077"/>
      <c r="D16" s="917"/>
      <c r="E16" s="917"/>
      <c r="F16" s="918">
        <f>SUM(F10:F15)</f>
        <v>846234</v>
      </c>
      <c r="G16" s="919"/>
      <c r="H16" s="918"/>
      <c r="I16" s="919">
        <f>SUM(I10:I15)</f>
        <v>0</v>
      </c>
      <c r="J16" s="918">
        <f>SUM(J10:J15)</f>
        <v>846234</v>
      </c>
      <c r="K16" s="919"/>
      <c r="L16" s="918"/>
      <c r="M16" s="919">
        <f>SUM(M10:M15)</f>
        <v>288797</v>
      </c>
      <c r="N16" s="918">
        <f>SUM(N10:N15)</f>
        <v>2178439.9</v>
      </c>
      <c r="O16" s="920">
        <f>SUM(O10:O15)</f>
        <v>1960595.9100000001</v>
      </c>
      <c r="P16" s="921">
        <f>SUM(P10:P15)</f>
        <v>0</v>
      </c>
      <c r="Q16" s="919">
        <f>SUM(Q10:Q15)</f>
        <v>1960595.9100000001</v>
      </c>
      <c r="R16" s="922"/>
      <c r="S16" s="923"/>
    </row>
    <row r="17" spans="1:19" s="924" customFormat="1" ht="39" customHeight="1" thickBot="1" x14ac:dyDescent="0.3">
      <c r="A17" s="925"/>
      <c r="B17" s="1056" t="s">
        <v>393</v>
      </c>
      <c r="C17" s="1058"/>
      <c r="D17" s="925"/>
      <c r="E17" s="925"/>
      <c r="F17" s="926">
        <f>F16+F9</f>
        <v>2326340.9000000004</v>
      </c>
      <c r="G17" s="927"/>
      <c r="H17" s="927"/>
      <c r="I17" s="927">
        <f>I16+I9</f>
        <v>772536.40999999992</v>
      </c>
      <c r="J17" s="927">
        <f>J16+J9</f>
        <v>1553804.49</v>
      </c>
      <c r="K17" s="927"/>
      <c r="L17" s="927"/>
      <c r="M17" s="927">
        <f>M16+M9</f>
        <v>996367.49</v>
      </c>
      <c r="N17" s="928">
        <f>N16+N9</f>
        <v>2178439.9</v>
      </c>
      <c r="O17" s="929">
        <f>O16+O9</f>
        <v>2862950.25</v>
      </c>
      <c r="P17" s="926">
        <f>P16+P9</f>
        <v>1041696.03</v>
      </c>
      <c r="Q17" s="927">
        <f>Q16+Q9</f>
        <v>2576735.642</v>
      </c>
      <c r="R17" s="922"/>
      <c r="S17" s="923"/>
    </row>
    <row r="18" spans="1:19" s="887" customFormat="1" ht="45.75" customHeight="1" thickBot="1" x14ac:dyDescent="0.3">
      <c r="A18" s="1065" t="s">
        <v>383</v>
      </c>
      <c r="B18" s="1066"/>
      <c r="C18" s="1066"/>
      <c r="D18" s="1066"/>
      <c r="E18" s="1066"/>
      <c r="F18" s="1066"/>
      <c r="G18" s="1066"/>
      <c r="H18" s="1066"/>
      <c r="I18" s="1066"/>
      <c r="J18" s="1066"/>
      <c r="K18" s="1066"/>
      <c r="L18" s="1066"/>
      <c r="M18" s="1066"/>
      <c r="N18" s="1066"/>
      <c r="O18" s="1066"/>
      <c r="P18" s="1066"/>
      <c r="Q18" s="1067"/>
      <c r="R18" s="885"/>
      <c r="S18" s="886"/>
    </row>
    <row r="19" spans="1:19" s="936" customFormat="1" ht="74.25" customHeight="1" thickBot="1" x14ac:dyDescent="0.3">
      <c r="A19" s="829">
        <v>3111252</v>
      </c>
      <c r="B19" s="820" t="s">
        <v>289</v>
      </c>
      <c r="C19" s="930" t="s">
        <v>290</v>
      </c>
      <c r="D19" s="829" t="s">
        <v>291</v>
      </c>
      <c r="E19" s="829" t="s">
        <v>400</v>
      </c>
      <c r="F19" s="931">
        <v>285007.38</v>
      </c>
      <c r="G19" s="877" t="s">
        <v>253</v>
      </c>
      <c r="H19" s="876" t="s">
        <v>254</v>
      </c>
      <c r="I19" s="876">
        <v>144461.35</v>
      </c>
      <c r="J19" s="931">
        <f>F19-I19</f>
        <v>140546.03</v>
      </c>
      <c r="K19" s="932">
        <v>0.65</v>
      </c>
      <c r="L19" s="933" t="s">
        <v>255</v>
      </c>
      <c r="M19" s="858">
        <f>J19</f>
        <v>140546.03</v>
      </c>
      <c r="N19" s="869">
        <v>314702.21999999997</v>
      </c>
      <c r="O19" s="934">
        <v>170240.86999999997</v>
      </c>
      <c r="P19" s="935">
        <v>144461.35</v>
      </c>
      <c r="Q19" s="848">
        <v>153216.78299999997</v>
      </c>
      <c r="R19" s="824"/>
      <c r="S19" s="841"/>
    </row>
    <row r="20" spans="1:19" s="948" customFormat="1" ht="74.25" customHeight="1" thickBot="1" x14ac:dyDescent="0.3">
      <c r="A20" s="853">
        <v>3111252</v>
      </c>
      <c r="B20" s="820" t="s">
        <v>289</v>
      </c>
      <c r="C20" s="930" t="s">
        <v>296</v>
      </c>
      <c r="D20" s="829" t="s">
        <v>297</v>
      </c>
      <c r="E20" s="829" t="s">
        <v>400</v>
      </c>
      <c r="F20" s="931">
        <v>281450.64</v>
      </c>
      <c r="G20" s="877" t="s">
        <v>253</v>
      </c>
      <c r="H20" s="876" t="s">
        <v>254</v>
      </c>
      <c r="I20" s="876">
        <v>274307.40000000002</v>
      </c>
      <c r="J20" s="931">
        <f>F20-I20</f>
        <v>7143.2399999999907</v>
      </c>
      <c r="K20" s="932">
        <v>1</v>
      </c>
      <c r="L20" s="933" t="s">
        <v>285</v>
      </c>
      <c r="M20" s="858">
        <f>J20</f>
        <v>7143.2399999999907</v>
      </c>
      <c r="N20" s="869">
        <f>F20</f>
        <v>281450.64</v>
      </c>
      <c r="O20" s="850">
        <v>7143.2399999999907</v>
      </c>
      <c r="P20" s="848">
        <f>I20</f>
        <v>274307.40000000002</v>
      </c>
      <c r="Q20" s="947" t="s">
        <v>413</v>
      </c>
      <c r="R20" s="824"/>
      <c r="S20" s="841"/>
    </row>
    <row r="21" spans="1:19" s="887" customFormat="1" ht="74.25" customHeight="1" thickBot="1" x14ac:dyDescent="0.3">
      <c r="A21" s="949"/>
      <c r="B21" s="1065" t="s">
        <v>157</v>
      </c>
      <c r="C21" s="1067"/>
      <c r="D21" s="949"/>
      <c r="E21" s="949"/>
      <c r="F21" s="950">
        <f>SUM(F19:F20)</f>
        <v>566458.02</v>
      </c>
      <c r="G21" s="951"/>
      <c r="H21" s="951"/>
      <c r="I21" s="951">
        <f t="shared" ref="I21:P21" si="0">SUM(I19:I20)</f>
        <v>418768.75</v>
      </c>
      <c r="J21" s="951">
        <f t="shared" si="0"/>
        <v>147689.26999999999</v>
      </c>
      <c r="K21" s="951"/>
      <c r="L21" s="951"/>
      <c r="M21" s="951">
        <f t="shared" si="0"/>
        <v>147689.26999999999</v>
      </c>
      <c r="N21" s="951">
        <f t="shared" si="0"/>
        <v>596152.86</v>
      </c>
      <c r="O21" s="952">
        <f t="shared" si="0"/>
        <v>177384.10999999996</v>
      </c>
      <c r="P21" s="951">
        <f t="shared" si="0"/>
        <v>418768.75</v>
      </c>
      <c r="Q21" s="951">
        <f>SUM(Q19:Q20)</f>
        <v>153216.78299999997</v>
      </c>
      <c r="R21" s="885"/>
      <c r="S21" s="886"/>
    </row>
    <row r="22" spans="1:19" s="887" customFormat="1" ht="96.75" customHeight="1" thickBot="1" x14ac:dyDescent="0.3">
      <c r="A22" s="953" t="s">
        <v>378</v>
      </c>
      <c r="B22" s="954" t="s">
        <v>240</v>
      </c>
      <c r="C22" s="953" t="s">
        <v>241</v>
      </c>
      <c r="D22" s="953" t="s">
        <v>242</v>
      </c>
      <c r="E22" s="953" t="s">
        <v>409</v>
      </c>
      <c r="F22" s="953" t="s">
        <v>358</v>
      </c>
      <c r="G22" s="953" t="s">
        <v>243</v>
      </c>
      <c r="H22" s="953" t="s">
        <v>244</v>
      </c>
      <c r="I22" s="953" t="s">
        <v>245</v>
      </c>
      <c r="J22" s="953" t="s">
        <v>246</v>
      </c>
      <c r="K22" s="953" t="s">
        <v>247</v>
      </c>
      <c r="L22" s="953" t="s">
        <v>248</v>
      </c>
      <c r="M22" s="955" t="s">
        <v>249</v>
      </c>
      <c r="N22" s="953" t="s">
        <v>357</v>
      </c>
      <c r="O22" s="956" t="s">
        <v>420</v>
      </c>
      <c r="P22" s="953" t="s">
        <v>382</v>
      </c>
      <c r="Q22" s="953" t="s">
        <v>422</v>
      </c>
      <c r="R22" s="885"/>
      <c r="S22" s="886"/>
    </row>
    <row r="23" spans="1:19" s="509" customFormat="1" ht="36.75" customHeight="1" thickBot="1" x14ac:dyDescent="0.3">
      <c r="A23" s="1065" t="s">
        <v>385</v>
      </c>
      <c r="B23" s="1066"/>
      <c r="C23" s="1066"/>
      <c r="D23" s="1066"/>
      <c r="E23" s="1066"/>
      <c r="F23" s="1066"/>
      <c r="G23" s="1066"/>
      <c r="H23" s="1066"/>
      <c r="I23" s="1066"/>
      <c r="J23" s="1066"/>
      <c r="K23" s="1066"/>
      <c r="L23" s="1066"/>
      <c r="M23" s="1066"/>
      <c r="N23" s="1066"/>
      <c r="O23" s="1066"/>
      <c r="P23" s="1066"/>
      <c r="Q23" s="1067"/>
      <c r="R23" s="645"/>
      <c r="S23" s="646"/>
    </row>
    <row r="24" spans="1:19" s="948" customFormat="1" ht="63.75" customHeight="1" thickBot="1" x14ac:dyDescent="0.3">
      <c r="A24" s="828">
        <v>3111256</v>
      </c>
      <c r="B24" s="957" t="s">
        <v>292</v>
      </c>
      <c r="C24" s="842" t="s">
        <v>293</v>
      </c>
      <c r="D24" s="829" t="s">
        <v>294</v>
      </c>
      <c r="E24" s="829" t="s">
        <v>400</v>
      </c>
      <c r="F24" s="849">
        <v>263243.31</v>
      </c>
      <c r="G24" s="857">
        <v>43596</v>
      </c>
      <c r="H24" s="857">
        <v>43954</v>
      </c>
      <c r="I24" s="865">
        <v>140187.31</v>
      </c>
      <c r="J24" s="866">
        <f t="shared" ref="J24:J29" si="1">F24-I24</f>
        <v>123056</v>
      </c>
      <c r="K24" s="932">
        <v>1</v>
      </c>
      <c r="L24" s="868" t="s">
        <v>255</v>
      </c>
      <c r="M24" s="858">
        <f t="shared" ref="M24:M29" si="2">J24</f>
        <v>123056</v>
      </c>
      <c r="N24" s="858">
        <f t="shared" ref="N24:N29" si="3">F24</f>
        <v>263243.31</v>
      </c>
      <c r="O24" s="958">
        <v>123056</v>
      </c>
      <c r="P24" s="959">
        <v>236827.57</v>
      </c>
      <c r="Q24" s="947" t="s">
        <v>413</v>
      </c>
      <c r="R24" s="824"/>
      <c r="S24" s="841"/>
    </row>
    <row r="25" spans="1:19" s="948" customFormat="1" ht="63.75" customHeight="1" thickBot="1" x14ac:dyDescent="0.3">
      <c r="A25" s="960">
        <v>3111256</v>
      </c>
      <c r="B25" s="819" t="s">
        <v>275</v>
      </c>
      <c r="C25" s="961" t="s">
        <v>267</v>
      </c>
      <c r="D25" s="855" t="s">
        <v>276</v>
      </c>
      <c r="E25" s="829" t="s">
        <v>400</v>
      </c>
      <c r="F25" s="962">
        <v>385532.23</v>
      </c>
      <c r="G25" s="963">
        <v>43596</v>
      </c>
      <c r="H25" s="964">
        <v>43954</v>
      </c>
      <c r="I25" s="965">
        <v>331331.03000000003</v>
      </c>
      <c r="J25" s="875">
        <f t="shared" si="1"/>
        <v>54201.199999999953</v>
      </c>
      <c r="K25" s="966">
        <v>1</v>
      </c>
      <c r="L25" s="871" t="s">
        <v>274</v>
      </c>
      <c r="M25" s="862">
        <f t="shared" si="2"/>
        <v>54201.199999999953</v>
      </c>
      <c r="N25" s="863">
        <f t="shared" si="3"/>
        <v>385532.23</v>
      </c>
      <c r="O25" s="850">
        <v>54201.199999999953</v>
      </c>
      <c r="P25" s="848">
        <v>382888.1</v>
      </c>
      <c r="Q25" s="947" t="s">
        <v>413</v>
      </c>
      <c r="R25" s="824"/>
      <c r="S25" s="841"/>
    </row>
    <row r="26" spans="1:19" s="936" customFormat="1" ht="63.75" customHeight="1" thickBot="1" x14ac:dyDescent="0.3">
      <c r="A26" s="842">
        <v>3111256</v>
      </c>
      <c r="B26" s="820" t="s">
        <v>277</v>
      </c>
      <c r="C26" s="930" t="s">
        <v>278</v>
      </c>
      <c r="D26" s="829" t="s">
        <v>279</v>
      </c>
      <c r="E26" s="829" t="s">
        <v>400</v>
      </c>
      <c r="F26" s="849">
        <v>333246.21000000002</v>
      </c>
      <c r="G26" s="848" t="s">
        <v>280</v>
      </c>
      <c r="H26" s="967">
        <v>43533</v>
      </c>
      <c r="I26" s="858">
        <v>314331.15000000002</v>
      </c>
      <c r="J26" s="859">
        <f t="shared" si="1"/>
        <v>18915.059999999998</v>
      </c>
      <c r="K26" s="860">
        <v>1</v>
      </c>
      <c r="L26" s="843" t="s">
        <v>274</v>
      </c>
      <c r="M26" s="935">
        <f t="shared" si="2"/>
        <v>18915.059999999998</v>
      </c>
      <c r="N26" s="935">
        <f t="shared" si="3"/>
        <v>333246.21000000002</v>
      </c>
      <c r="O26" s="934">
        <v>18915.059999999998</v>
      </c>
      <c r="P26" s="935">
        <f t="shared" ref="P26:P29" si="4">I26</f>
        <v>314331.15000000002</v>
      </c>
      <c r="Q26" s="848">
        <v>17023.554</v>
      </c>
      <c r="R26" s="824"/>
      <c r="S26" s="841"/>
    </row>
    <row r="27" spans="1:19" s="936" customFormat="1" ht="63.75" customHeight="1" thickBot="1" x14ac:dyDescent="0.3">
      <c r="A27" s="829">
        <v>3111256</v>
      </c>
      <c r="B27" s="818" t="s">
        <v>310</v>
      </c>
      <c r="C27" s="829" t="s">
        <v>311</v>
      </c>
      <c r="D27" s="818" t="s">
        <v>312</v>
      </c>
      <c r="E27" s="829" t="s">
        <v>402</v>
      </c>
      <c r="F27" s="968">
        <v>375000</v>
      </c>
      <c r="G27" s="829" t="s">
        <v>313</v>
      </c>
      <c r="H27" s="969">
        <v>43533</v>
      </c>
      <c r="I27" s="970">
        <f>53487.38+45183.95+35150.05+126834.91</f>
        <v>260656.29</v>
      </c>
      <c r="J27" s="970">
        <f t="shared" si="1"/>
        <v>114343.70999999999</v>
      </c>
      <c r="K27" s="932">
        <v>0.8</v>
      </c>
      <c r="L27" s="971" t="s">
        <v>314</v>
      </c>
      <c r="M27" s="972">
        <f>J27</f>
        <v>114343.70999999999</v>
      </c>
      <c r="N27" s="973">
        <f t="shared" si="3"/>
        <v>375000</v>
      </c>
      <c r="O27" s="974">
        <v>114343.70999999999</v>
      </c>
      <c r="P27" s="863">
        <f t="shared" si="4"/>
        <v>260656.29</v>
      </c>
      <c r="Q27" s="862">
        <v>102909.33899999999</v>
      </c>
      <c r="R27" s="824"/>
      <c r="S27" s="841"/>
    </row>
    <row r="28" spans="1:19" s="977" customFormat="1" ht="63.75" customHeight="1" thickBot="1" x14ac:dyDescent="0.3">
      <c r="A28" s="829">
        <v>3111256</v>
      </c>
      <c r="B28" s="820" t="s">
        <v>319</v>
      </c>
      <c r="C28" s="829" t="s">
        <v>320</v>
      </c>
      <c r="D28" s="829" t="s">
        <v>276</v>
      </c>
      <c r="E28" s="829" t="s">
        <v>402</v>
      </c>
      <c r="F28" s="975">
        <v>344081.19</v>
      </c>
      <c r="G28" s="829" t="s">
        <v>280</v>
      </c>
      <c r="H28" s="857">
        <v>43533</v>
      </c>
      <c r="I28" s="858">
        <f>51124.66+85323.3+52608.41+36841.31+65880.57</f>
        <v>291778.25</v>
      </c>
      <c r="J28" s="858">
        <f t="shared" si="1"/>
        <v>52302.94</v>
      </c>
      <c r="K28" s="932">
        <v>1</v>
      </c>
      <c r="L28" s="971" t="s">
        <v>318</v>
      </c>
      <c r="M28" s="972">
        <f t="shared" si="2"/>
        <v>52302.94</v>
      </c>
      <c r="N28" s="976">
        <f t="shared" si="3"/>
        <v>344081.19</v>
      </c>
      <c r="O28" s="934">
        <v>52302.94</v>
      </c>
      <c r="P28" s="935">
        <f t="shared" si="4"/>
        <v>291778.25</v>
      </c>
      <c r="Q28" s="848">
        <v>47072.646000000001</v>
      </c>
      <c r="R28" s="824"/>
      <c r="S28" s="841"/>
    </row>
    <row r="29" spans="1:19" s="948" customFormat="1" ht="63.75" customHeight="1" thickBot="1" x14ac:dyDescent="0.3">
      <c r="A29" s="829">
        <v>3111256</v>
      </c>
      <c r="B29" s="820" t="s">
        <v>319</v>
      </c>
      <c r="C29" s="829" t="s">
        <v>321</v>
      </c>
      <c r="D29" s="829" t="s">
        <v>322</v>
      </c>
      <c r="E29" s="829" t="s">
        <v>402</v>
      </c>
      <c r="F29" s="975">
        <v>344144.93</v>
      </c>
      <c r="G29" s="829" t="s">
        <v>280</v>
      </c>
      <c r="H29" s="857">
        <v>43533</v>
      </c>
      <c r="I29" s="978">
        <f>51129.66+83769.72+69185.61+89714.96</f>
        <v>293799.95</v>
      </c>
      <c r="J29" s="858">
        <f t="shared" si="1"/>
        <v>50344.979999999981</v>
      </c>
      <c r="K29" s="932">
        <v>1</v>
      </c>
      <c r="L29" s="971" t="s">
        <v>318</v>
      </c>
      <c r="M29" s="979">
        <f t="shared" si="2"/>
        <v>50344.979999999981</v>
      </c>
      <c r="N29" s="976">
        <f t="shared" si="3"/>
        <v>344144.93</v>
      </c>
      <c r="O29" s="934">
        <v>50344.979999999981</v>
      </c>
      <c r="P29" s="935">
        <f t="shared" si="4"/>
        <v>293799.95</v>
      </c>
      <c r="Q29" s="947" t="s">
        <v>413</v>
      </c>
      <c r="R29" s="824"/>
      <c r="S29" s="841"/>
    </row>
    <row r="30" spans="1:19" s="509" customFormat="1" ht="36.75" customHeight="1" thickBot="1" x14ac:dyDescent="0.3">
      <c r="A30" s="812"/>
      <c r="B30" s="1078" t="s">
        <v>157</v>
      </c>
      <c r="C30" s="1079"/>
      <c r="D30" s="812"/>
      <c r="E30" s="812"/>
      <c r="F30" s="813">
        <f>SUM(F24:F29)</f>
        <v>2045247.8699999999</v>
      </c>
      <c r="G30" s="813"/>
      <c r="H30" s="813"/>
      <c r="I30" s="813">
        <f t="shared" ref="I30:P30" si="5">SUM(I24:I29)</f>
        <v>1632083.98</v>
      </c>
      <c r="J30" s="813">
        <f t="shared" si="5"/>
        <v>413163.88999999996</v>
      </c>
      <c r="K30" s="813"/>
      <c r="L30" s="813"/>
      <c r="M30" s="813">
        <f>SUM(M24:M29)</f>
        <v>413163.88999999996</v>
      </c>
      <c r="N30" s="813">
        <f t="shared" si="5"/>
        <v>2045247.8699999999</v>
      </c>
      <c r="O30" s="814">
        <f t="shared" si="5"/>
        <v>413163.88999999996</v>
      </c>
      <c r="P30" s="813">
        <f t="shared" si="5"/>
        <v>1780281.3099999998</v>
      </c>
      <c r="Q30" s="813">
        <f>SUM(Q24:Q29)</f>
        <v>167005.53899999999</v>
      </c>
      <c r="R30" s="645"/>
      <c r="S30" s="646"/>
    </row>
    <row r="31" spans="1:19" s="509" customFormat="1" ht="36.75" customHeight="1" thickBot="1" x14ac:dyDescent="0.3">
      <c r="A31" s="1065" t="s">
        <v>220</v>
      </c>
      <c r="B31" s="1066"/>
      <c r="C31" s="1066"/>
      <c r="D31" s="1066"/>
      <c r="E31" s="1066"/>
      <c r="F31" s="1066"/>
      <c r="G31" s="1066"/>
      <c r="H31" s="1066"/>
      <c r="I31" s="1066"/>
      <c r="J31" s="1066"/>
      <c r="K31" s="1066"/>
      <c r="L31" s="1066"/>
      <c r="M31" s="1066"/>
      <c r="N31" s="1066"/>
      <c r="O31" s="1066"/>
      <c r="P31" s="1066"/>
      <c r="Q31" s="1067"/>
      <c r="R31" s="645"/>
      <c r="S31" s="646"/>
    </row>
    <row r="32" spans="1:19" s="948" customFormat="1" ht="37.5" customHeight="1" thickBot="1" x14ac:dyDescent="0.3">
      <c r="A32" s="971">
        <v>3111206</v>
      </c>
      <c r="B32" s="980" t="s">
        <v>265</v>
      </c>
      <c r="C32" s="829" t="s">
        <v>266</v>
      </c>
      <c r="D32" s="829"/>
      <c r="E32" s="930" t="s">
        <v>403</v>
      </c>
      <c r="F32" s="877">
        <v>130000</v>
      </c>
      <c r="G32" s="857"/>
      <c r="H32" s="967"/>
      <c r="I32" s="981">
        <v>0</v>
      </c>
      <c r="J32" s="982"/>
      <c r="K32" s="983" t="s">
        <v>261</v>
      </c>
      <c r="L32" s="971" t="s">
        <v>262</v>
      </c>
      <c r="M32" s="984">
        <f>F32</f>
        <v>130000</v>
      </c>
      <c r="N32" s="984">
        <f>M32</f>
        <v>130000</v>
      </c>
      <c r="O32" s="985">
        <v>130000</v>
      </c>
      <c r="P32" s="847">
        <v>0</v>
      </c>
      <c r="Q32" s="986">
        <v>44043.62</v>
      </c>
      <c r="R32" s="824"/>
      <c r="S32" s="841"/>
    </row>
    <row r="33" spans="1:19" s="936" customFormat="1" ht="43.5" customHeight="1" thickBot="1" x14ac:dyDescent="0.3">
      <c r="A33" s="1065" t="s">
        <v>394</v>
      </c>
      <c r="B33" s="1066"/>
      <c r="C33" s="1066"/>
      <c r="D33" s="1066"/>
      <c r="E33" s="1066"/>
      <c r="F33" s="1066"/>
      <c r="G33" s="1066"/>
      <c r="H33" s="1066"/>
      <c r="I33" s="1066"/>
      <c r="J33" s="1066"/>
      <c r="K33" s="1066"/>
      <c r="L33" s="1066"/>
      <c r="M33" s="1066"/>
      <c r="N33" s="1066"/>
      <c r="O33" s="1066"/>
      <c r="P33" s="1066"/>
      <c r="Q33" s="1067"/>
      <c r="R33" s="824"/>
      <c r="S33" s="841"/>
    </row>
    <row r="34" spans="1:19" s="948" customFormat="1" ht="66" customHeight="1" thickBot="1" x14ac:dyDescent="0.3">
      <c r="A34" s="828">
        <v>3111354</v>
      </c>
      <c r="B34" s="987" t="s">
        <v>256</v>
      </c>
      <c r="C34" s="868" t="s">
        <v>257</v>
      </c>
      <c r="D34" s="868" t="s">
        <v>258</v>
      </c>
      <c r="E34" s="868" t="s">
        <v>403</v>
      </c>
      <c r="F34" s="872">
        <v>260582.18</v>
      </c>
      <c r="G34" s="873" t="s">
        <v>253</v>
      </c>
      <c r="H34" s="873" t="s">
        <v>259</v>
      </c>
      <c r="I34" s="988">
        <v>193587.33</v>
      </c>
      <c r="J34" s="865">
        <f>F34-I34</f>
        <v>66994.850000000006</v>
      </c>
      <c r="K34" s="874">
        <v>1</v>
      </c>
      <c r="L34" s="868" t="s">
        <v>255</v>
      </c>
      <c r="M34" s="848">
        <f>J34</f>
        <v>66994.850000000006</v>
      </c>
      <c r="N34" s="848">
        <f>F34</f>
        <v>260582.18</v>
      </c>
      <c r="O34" s="850">
        <v>0</v>
      </c>
      <c r="P34" s="978">
        <v>260582.18</v>
      </c>
      <c r="Q34" s="989" t="s">
        <v>413</v>
      </c>
      <c r="R34" s="824"/>
      <c r="S34" s="841"/>
    </row>
    <row r="35" spans="1:19" s="936" customFormat="1" ht="74.25" customHeight="1" thickBot="1" x14ac:dyDescent="0.3">
      <c r="A35" s="829">
        <v>3111354</v>
      </c>
      <c r="B35" s="818" t="s">
        <v>287</v>
      </c>
      <c r="C35" s="930" t="s">
        <v>266</v>
      </c>
      <c r="D35" s="829" t="s">
        <v>363</v>
      </c>
      <c r="E35" s="930" t="s">
        <v>398</v>
      </c>
      <c r="F35" s="848">
        <v>500000</v>
      </c>
      <c r="G35" s="990">
        <v>45029</v>
      </c>
      <c r="H35" s="846">
        <v>45182</v>
      </c>
      <c r="I35" s="981">
        <v>0</v>
      </c>
      <c r="J35" s="991">
        <v>0</v>
      </c>
      <c r="K35" s="829" t="s">
        <v>261</v>
      </c>
      <c r="L35" s="843" t="s">
        <v>262</v>
      </c>
      <c r="M35" s="848">
        <v>500000</v>
      </c>
      <c r="N35" s="848">
        <v>657519.39</v>
      </c>
      <c r="O35" s="934">
        <v>657519.39</v>
      </c>
      <c r="P35" s="992">
        <v>0</v>
      </c>
      <c r="Q35" s="852">
        <v>591767.451</v>
      </c>
      <c r="R35" s="824"/>
      <c r="S35" s="841"/>
    </row>
    <row r="36" spans="1:19" s="936" customFormat="1" ht="66" customHeight="1" thickBot="1" x14ac:dyDescent="0.3">
      <c r="A36" s="826">
        <v>3111354</v>
      </c>
      <c r="B36" s="993" t="s">
        <v>288</v>
      </c>
      <c r="C36" s="827" t="s">
        <v>260</v>
      </c>
      <c r="D36" s="828" t="s">
        <v>363</v>
      </c>
      <c r="E36" s="930" t="s">
        <v>398</v>
      </c>
      <c r="F36" s="848">
        <v>370000</v>
      </c>
      <c r="G36" s="994">
        <v>45029</v>
      </c>
      <c r="H36" s="832">
        <v>45182</v>
      </c>
      <c r="I36" s="833">
        <v>0</v>
      </c>
      <c r="J36" s="991">
        <v>0</v>
      </c>
      <c r="K36" s="829" t="s">
        <v>261</v>
      </c>
      <c r="L36" s="835" t="s">
        <v>262</v>
      </c>
      <c r="M36" s="836">
        <v>370000</v>
      </c>
      <c r="N36" s="848">
        <v>458334.45</v>
      </c>
      <c r="O36" s="934">
        <v>458334.45</v>
      </c>
      <c r="P36" s="935">
        <v>68750.17</v>
      </c>
      <c r="Q36" s="848">
        <v>350625.85200000001</v>
      </c>
      <c r="R36" s="824"/>
      <c r="S36" s="841"/>
    </row>
    <row r="37" spans="1:19" s="887" customFormat="1" ht="66" customHeight="1" thickBot="1" x14ac:dyDescent="0.3">
      <c r="A37" s="949"/>
      <c r="B37" s="1065" t="s">
        <v>157</v>
      </c>
      <c r="C37" s="1067"/>
      <c r="D37" s="949"/>
      <c r="E37" s="949"/>
      <c r="F37" s="951">
        <f>SUM(F34:F36)</f>
        <v>1130582.18</v>
      </c>
      <c r="G37" s="951"/>
      <c r="H37" s="951"/>
      <c r="I37" s="951">
        <f t="shared" ref="I37:Q37" si="6">SUM(I34:I36)</f>
        <v>193587.33</v>
      </c>
      <c r="J37" s="951">
        <f t="shared" si="6"/>
        <v>66994.850000000006</v>
      </c>
      <c r="K37" s="951"/>
      <c r="L37" s="951"/>
      <c r="M37" s="951">
        <f t="shared" si="6"/>
        <v>936994.85</v>
      </c>
      <c r="N37" s="951">
        <f t="shared" si="6"/>
        <v>1376436.02</v>
      </c>
      <c r="O37" s="952">
        <f t="shared" si="6"/>
        <v>1115853.8400000001</v>
      </c>
      <c r="P37" s="951">
        <f t="shared" si="6"/>
        <v>329332.34999999998</v>
      </c>
      <c r="Q37" s="951">
        <f t="shared" si="6"/>
        <v>942393.30300000007</v>
      </c>
      <c r="R37" s="885"/>
      <c r="S37" s="886"/>
    </row>
    <row r="38" spans="1:19" s="887" customFormat="1" ht="96" customHeight="1" thickBot="1" x14ac:dyDescent="0.3">
      <c r="A38" s="953" t="s">
        <v>378</v>
      </c>
      <c r="B38" s="954" t="s">
        <v>240</v>
      </c>
      <c r="C38" s="953" t="s">
        <v>241</v>
      </c>
      <c r="D38" s="953" t="s">
        <v>242</v>
      </c>
      <c r="E38" s="953" t="s">
        <v>409</v>
      </c>
      <c r="F38" s="953" t="s">
        <v>358</v>
      </c>
      <c r="G38" s="953" t="s">
        <v>243</v>
      </c>
      <c r="H38" s="953" t="s">
        <v>244</v>
      </c>
      <c r="I38" s="953" t="s">
        <v>245</v>
      </c>
      <c r="J38" s="953" t="s">
        <v>246</v>
      </c>
      <c r="K38" s="953" t="s">
        <v>247</v>
      </c>
      <c r="L38" s="953" t="s">
        <v>248</v>
      </c>
      <c r="M38" s="955" t="s">
        <v>249</v>
      </c>
      <c r="N38" s="953" t="s">
        <v>357</v>
      </c>
      <c r="O38" s="956" t="s">
        <v>420</v>
      </c>
      <c r="P38" s="953" t="s">
        <v>382</v>
      </c>
      <c r="Q38" s="953" t="s">
        <v>422</v>
      </c>
      <c r="R38" s="885"/>
      <c r="S38" s="886"/>
    </row>
    <row r="39" spans="1:19" s="887" customFormat="1" ht="36.75" customHeight="1" thickBot="1" x14ac:dyDescent="0.3">
      <c r="A39" s="1065" t="s">
        <v>386</v>
      </c>
      <c r="B39" s="1066"/>
      <c r="C39" s="1066"/>
      <c r="D39" s="1066"/>
      <c r="E39" s="1066"/>
      <c r="F39" s="1066"/>
      <c r="G39" s="1066"/>
      <c r="H39" s="1066"/>
      <c r="I39" s="1066"/>
      <c r="J39" s="1066"/>
      <c r="K39" s="1066"/>
      <c r="L39" s="1066"/>
      <c r="M39" s="1066"/>
      <c r="N39" s="1066"/>
      <c r="O39" s="1066"/>
      <c r="P39" s="1066"/>
      <c r="Q39" s="1067"/>
      <c r="R39" s="885"/>
      <c r="S39" s="886"/>
    </row>
    <row r="40" spans="1:19" s="936" customFormat="1" ht="38.25" customHeight="1" thickBot="1" x14ac:dyDescent="0.3">
      <c r="A40" s="853">
        <v>3111153</v>
      </c>
      <c r="B40" s="995" t="s">
        <v>362</v>
      </c>
      <c r="C40" s="829" t="s">
        <v>260</v>
      </c>
      <c r="D40" s="829" t="s">
        <v>361</v>
      </c>
      <c r="E40" s="829" t="s">
        <v>403</v>
      </c>
      <c r="F40" s="931">
        <v>300000</v>
      </c>
      <c r="G40" s="857">
        <v>45029</v>
      </c>
      <c r="H40" s="967">
        <v>45182</v>
      </c>
      <c r="I40" s="981">
        <v>0</v>
      </c>
      <c r="J40" s="991">
        <v>0</v>
      </c>
      <c r="K40" s="983" t="s">
        <v>370</v>
      </c>
      <c r="L40" s="971" t="s">
        <v>262</v>
      </c>
      <c r="M40" s="984">
        <f>F40</f>
        <v>300000</v>
      </c>
      <c r="N40" s="996">
        <v>420289.66</v>
      </c>
      <c r="O40" s="997">
        <v>420289.66</v>
      </c>
      <c r="P40" s="858" t="s">
        <v>379</v>
      </c>
      <c r="Q40" s="978">
        <v>378260.69399999996</v>
      </c>
      <c r="R40" s="824"/>
      <c r="S40" s="841"/>
    </row>
    <row r="41" spans="1:19" s="948" customFormat="1" ht="40.5" customHeight="1" thickBot="1" x14ac:dyDescent="0.3">
      <c r="A41" s="853">
        <v>3111153</v>
      </c>
      <c r="B41" s="995" t="s">
        <v>263</v>
      </c>
      <c r="C41" s="829" t="s">
        <v>260</v>
      </c>
      <c r="D41" s="829" t="s">
        <v>34</v>
      </c>
      <c r="E41" s="829" t="s">
        <v>403</v>
      </c>
      <c r="F41" s="931">
        <v>300000</v>
      </c>
      <c r="G41" s="857" t="s">
        <v>34</v>
      </c>
      <c r="H41" s="967" t="s">
        <v>34</v>
      </c>
      <c r="I41" s="981">
        <v>0</v>
      </c>
      <c r="J41" s="991">
        <v>0</v>
      </c>
      <c r="K41" s="983" t="s">
        <v>261</v>
      </c>
      <c r="L41" s="971" t="s">
        <v>262</v>
      </c>
      <c r="M41" s="984">
        <f>F41</f>
        <v>300000</v>
      </c>
      <c r="N41" s="998">
        <v>300000</v>
      </c>
      <c r="O41" s="999">
        <v>300000</v>
      </c>
      <c r="P41" s="847">
        <v>0</v>
      </c>
      <c r="Q41" s="986">
        <v>26322</v>
      </c>
      <c r="R41" s="824"/>
      <c r="S41" s="841"/>
    </row>
    <row r="42" spans="1:19" s="948" customFormat="1" ht="55.5" customHeight="1" thickBot="1" x14ac:dyDescent="0.3">
      <c r="A42" s="826">
        <v>3111256</v>
      </c>
      <c r="B42" s="993" t="s">
        <v>339</v>
      </c>
      <c r="C42" s="827" t="s">
        <v>267</v>
      </c>
      <c r="D42" s="826" t="s">
        <v>34</v>
      </c>
      <c r="E42" s="829" t="s">
        <v>403</v>
      </c>
      <c r="F42" s="830">
        <v>250000</v>
      </c>
      <c r="G42" s="836" t="s">
        <v>34</v>
      </c>
      <c r="H42" s="830" t="s">
        <v>34</v>
      </c>
      <c r="I42" s="833">
        <v>0</v>
      </c>
      <c r="J42" s="991">
        <v>0</v>
      </c>
      <c r="K42" s="828" t="s">
        <v>261</v>
      </c>
      <c r="L42" s="835" t="s">
        <v>262</v>
      </c>
      <c r="M42" s="1000">
        <f>F42</f>
        <v>250000</v>
      </c>
      <c r="N42" s="998">
        <f>M42</f>
        <v>250000</v>
      </c>
      <c r="O42" s="999">
        <v>250000</v>
      </c>
      <c r="P42" s="847">
        <v>0</v>
      </c>
      <c r="Q42" s="986">
        <v>26322</v>
      </c>
      <c r="R42" s="824"/>
      <c r="S42" s="841"/>
    </row>
    <row r="43" spans="1:19" s="936" customFormat="1" ht="65.25" customHeight="1" thickBot="1" x14ac:dyDescent="0.3">
      <c r="A43" s="842">
        <v>3111153</v>
      </c>
      <c r="B43" s="820" t="s">
        <v>284</v>
      </c>
      <c r="C43" s="930" t="s">
        <v>260</v>
      </c>
      <c r="D43" s="829" t="s">
        <v>404</v>
      </c>
      <c r="E43" s="829" t="s">
        <v>403</v>
      </c>
      <c r="F43" s="931">
        <v>284084.18</v>
      </c>
      <c r="G43" s="857">
        <v>42493</v>
      </c>
      <c r="H43" s="857">
        <v>42744</v>
      </c>
      <c r="I43" s="858">
        <v>261698</v>
      </c>
      <c r="J43" s="859">
        <f>F43-I43</f>
        <v>22386.179999999993</v>
      </c>
      <c r="K43" s="860">
        <v>1</v>
      </c>
      <c r="L43" s="930" t="s">
        <v>285</v>
      </c>
      <c r="M43" s="935">
        <f>J43</f>
        <v>22386.179999999993</v>
      </c>
      <c r="N43" s="935">
        <f>F43</f>
        <v>284084.18</v>
      </c>
      <c r="O43" s="934">
        <v>22386.179999999993</v>
      </c>
      <c r="P43" s="935">
        <f>I43</f>
        <v>261698</v>
      </c>
      <c r="Q43" s="848">
        <v>20147.561999999994</v>
      </c>
      <c r="R43" s="824"/>
      <c r="S43" s="841"/>
    </row>
    <row r="44" spans="1:19" s="977" customFormat="1" ht="39" customHeight="1" thickBot="1" x14ac:dyDescent="0.3">
      <c r="A44" s="1001">
        <v>3111153</v>
      </c>
      <c r="B44" s="1002" t="s">
        <v>306</v>
      </c>
      <c r="C44" s="1003" t="s">
        <v>260</v>
      </c>
      <c r="D44" s="1003" t="s">
        <v>307</v>
      </c>
      <c r="E44" s="829" t="s">
        <v>403</v>
      </c>
      <c r="F44" s="1004">
        <v>389756.76</v>
      </c>
      <c r="G44" s="1005" t="s">
        <v>308</v>
      </c>
      <c r="H44" s="1005" t="s">
        <v>309</v>
      </c>
      <c r="I44" s="1004">
        <v>310000</v>
      </c>
      <c r="J44" s="1006">
        <f>F44-I44</f>
        <v>79756.760000000009</v>
      </c>
      <c r="K44" s="1007">
        <v>1</v>
      </c>
      <c r="L44" s="1003" t="s">
        <v>305</v>
      </c>
      <c r="M44" s="1008">
        <f t="shared" ref="M44" si="7">J44</f>
        <v>79756.760000000009</v>
      </c>
      <c r="N44" s="875">
        <f t="shared" ref="N44" si="8">F44</f>
        <v>389756.76</v>
      </c>
      <c r="O44" s="838">
        <v>79756.760000000009</v>
      </c>
      <c r="P44" s="836">
        <f t="shared" ref="P44" si="9">I44</f>
        <v>310000</v>
      </c>
      <c r="Q44" s="862">
        <v>71781.084000000017</v>
      </c>
      <c r="R44" s="824"/>
      <c r="S44" s="841"/>
    </row>
    <row r="45" spans="1:19" s="948" customFormat="1" ht="55.5" customHeight="1" thickBot="1" x14ac:dyDescent="0.3">
      <c r="A45" s="853">
        <v>3111252</v>
      </c>
      <c r="B45" s="820" t="s">
        <v>323</v>
      </c>
      <c r="C45" s="829" t="s">
        <v>324</v>
      </c>
      <c r="D45" s="829" t="s">
        <v>325</v>
      </c>
      <c r="E45" s="829" t="s">
        <v>402</v>
      </c>
      <c r="F45" s="876">
        <v>310000</v>
      </c>
      <c r="G45" s="829" t="s">
        <v>272</v>
      </c>
      <c r="H45" s="829" t="s">
        <v>295</v>
      </c>
      <c r="I45" s="877">
        <v>0</v>
      </c>
      <c r="J45" s="877">
        <f>F45-I45</f>
        <v>310000</v>
      </c>
      <c r="K45" s="1009" t="s">
        <v>261</v>
      </c>
      <c r="L45" s="971" t="s">
        <v>262</v>
      </c>
      <c r="M45" s="877">
        <v>210000</v>
      </c>
      <c r="N45" s="976">
        <f>M45</f>
        <v>210000</v>
      </c>
      <c r="O45" s="934">
        <v>210000</v>
      </c>
      <c r="P45" s="935">
        <f>I45</f>
        <v>0</v>
      </c>
      <c r="Q45" s="1010">
        <v>26322</v>
      </c>
      <c r="R45" s="824"/>
      <c r="S45" s="841"/>
    </row>
    <row r="46" spans="1:19" s="887" customFormat="1" ht="55.5" customHeight="1" thickBot="1" x14ac:dyDescent="0.3">
      <c r="A46" s="1011"/>
      <c r="B46" s="1065" t="s">
        <v>157</v>
      </c>
      <c r="C46" s="1067"/>
      <c r="D46" s="949"/>
      <c r="E46" s="949"/>
      <c r="F46" s="951">
        <f>SUM(F40:F45)</f>
        <v>1833840.94</v>
      </c>
      <c r="G46" s="951">
        <f t="shared" ref="G46:P46" si="10">SUM(G40:G45)</f>
        <v>87522</v>
      </c>
      <c r="H46" s="951"/>
      <c r="I46" s="951"/>
      <c r="J46" s="951">
        <f t="shared" si="10"/>
        <v>412142.94</v>
      </c>
      <c r="K46" s="951"/>
      <c r="L46" s="951"/>
      <c r="M46" s="951">
        <f t="shared" si="10"/>
        <v>1162142.94</v>
      </c>
      <c r="N46" s="1012">
        <f t="shared" si="10"/>
        <v>1854130.5999999999</v>
      </c>
      <c r="O46" s="1013">
        <f>SUM(O40:O45)</f>
        <v>1282432.5999999999</v>
      </c>
      <c r="P46" s="951">
        <f t="shared" si="10"/>
        <v>571698</v>
      </c>
      <c r="Q46" s="951">
        <v>475589.33999999997</v>
      </c>
      <c r="R46" s="885"/>
      <c r="S46" s="886"/>
    </row>
    <row r="47" spans="1:19" s="887" customFormat="1" ht="36.75" customHeight="1" thickBot="1" x14ac:dyDescent="0.3">
      <c r="A47" s="1065" t="s">
        <v>223</v>
      </c>
      <c r="B47" s="1066"/>
      <c r="C47" s="1066"/>
      <c r="D47" s="1066"/>
      <c r="E47" s="1066"/>
      <c r="F47" s="1066"/>
      <c r="G47" s="1066"/>
      <c r="H47" s="1066"/>
      <c r="I47" s="1066"/>
      <c r="J47" s="1066"/>
      <c r="K47" s="1066"/>
      <c r="L47" s="1066"/>
      <c r="M47" s="1066"/>
      <c r="N47" s="1066"/>
      <c r="O47" s="1066"/>
      <c r="P47" s="1066"/>
      <c r="Q47" s="1067"/>
      <c r="R47" s="885"/>
      <c r="S47" s="886"/>
    </row>
    <row r="48" spans="1:19" s="936" customFormat="1" ht="47.25" customHeight="1" thickBot="1" x14ac:dyDescent="0.3">
      <c r="A48" s="828">
        <v>3113111</v>
      </c>
      <c r="B48" s="993" t="s">
        <v>250</v>
      </c>
      <c r="C48" s="828" t="s">
        <v>251</v>
      </c>
      <c r="D48" s="828" t="s">
        <v>252</v>
      </c>
      <c r="E48" s="828" t="s">
        <v>403</v>
      </c>
      <c r="F48" s="1014">
        <v>467981.61</v>
      </c>
      <c r="G48" s="828" t="s">
        <v>253</v>
      </c>
      <c r="H48" s="1015" t="s">
        <v>254</v>
      </c>
      <c r="I48" s="1016">
        <v>261747.4</v>
      </c>
      <c r="J48" s="1016">
        <f>F48-I48</f>
        <v>206234.21</v>
      </c>
      <c r="K48" s="867">
        <v>0.5</v>
      </c>
      <c r="L48" s="828" t="s">
        <v>255</v>
      </c>
      <c r="M48" s="848">
        <f>J48</f>
        <v>206234.21</v>
      </c>
      <c r="N48" s="848">
        <v>484184.81</v>
      </c>
      <c r="O48" s="1017">
        <v>222437.41</v>
      </c>
      <c r="P48" s="978">
        <v>381373.51</v>
      </c>
      <c r="Q48" s="978">
        <v>92530.17</v>
      </c>
      <c r="R48" s="824"/>
      <c r="S48" s="841"/>
    </row>
    <row r="49" spans="1:19" s="936" customFormat="1" ht="55.5" customHeight="1" thickBot="1" x14ac:dyDescent="0.3">
      <c r="A49" s="828">
        <v>3113111</v>
      </c>
      <c r="B49" s="1018" t="s">
        <v>315</v>
      </c>
      <c r="C49" s="826" t="s">
        <v>316</v>
      </c>
      <c r="D49" s="828" t="s">
        <v>317</v>
      </c>
      <c r="E49" s="828" t="s">
        <v>402</v>
      </c>
      <c r="F49" s="1019">
        <v>410775.23</v>
      </c>
      <c r="G49" s="1015">
        <v>43596</v>
      </c>
      <c r="H49" s="1015">
        <v>43956</v>
      </c>
      <c r="I49" s="1020">
        <v>209688.28</v>
      </c>
      <c r="J49" s="1020">
        <f>F49-I49</f>
        <v>201086.94999999998</v>
      </c>
      <c r="K49" s="1021">
        <v>1</v>
      </c>
      <c r="L49" s="1022" t="s">
        <v>318</v>
      </c>
      <c r="M49" s="979">
        <f>J49</f>
        <v>201086.94999999998</v>
      </c>
      <c r="N49" s="976">
        <f>F49</f>
        <v>410775.23</v>
      </c>
      <c r="O49" s="934">
        <v>201086.94999999998</v>
      </c>
      <c r="P49" s="935">
        <f>I49</f>
        <v>209688.28</v>
      </c>
      <c r="Q49" s="947" t="s">
        <v>413</v>
      </c>
      <c r="R49" s="824"/>
      <c r="S49" s="841"/>
    </row>
    <row r="50" spans="1:19" s="887" customFormat="1" ht="36.75" customHeight="1" thickBot="1" x14ac:dyDescent="0.3">
      <c r="A50" s="1011"/>
      <c r="B50" s="1065" t="s">
        <v>157</v>
      </c>
      <c r="C50" s="1067"/>
      <c r="D50" s="949"/>
      <c r="E50" s="949"/>
      <c r="F50" s="951">
        <f>SUM(F48:F49)</f>
        <v>878756.84</v>
      </c>
      <c r="G50" s="951"/>
      <c r="H50" s="951"/>
      <c r="I50" s="951">
        <f>SUM(I48:I49)</f>
        <v>471435.68</v>
      </c>
      <c r="J50" s="951">
        <f t="shared" ref="J50:P50" si="11">SUM(J48:J49)</f>
        <v>407321.16</v>
      </c>
      <c r="K50" s="951"/>
      <c r="L50" s="951"/>
      <c r="M50" s="951">
        <f t="shared" si="11"/>
        <v>407321.16</v>
      </c>
      <c r="N50" s="951">
        <f t="shared" si="11"/>
        <v>894960.04</v>
      </c>
      <c r="O50" s="952">
        <f t="shared" si="11"/>
        <v>423524.36</v>
      </c>
      <c r="P50" s="951">
        <f t="shared" si="11"/>
        <v>591061.79</v>
      </c>
      <c r="Q50" s="951">
        <v>92530.17</v>
      </c>
      <c r="R50" s="885"/>
      <c r="S50" s="886"/>
    </row>
    <row r="51" spans="1:19" s="887" customFormat="1" ht="36.75" customHeight="1" thickBot="1" x14ac:dyDescent="0.3">
      <c r="A51" s="1065" t="s">
        <v>387</v>
      </c>
      <c r="B51" s="1066"/>
      <c r="C51" s="1066"/>
      <c r="D51" s="1066"/>
      <c r="E51" s="1066"/>
      <c r="F51" s="1066"/>
      <c r="G51" s="1066"/>
      <c r="H51" s="1066"/>
      <c r="I51" s="1066"/>
      <c r="J51" s="1066"/>
      <c r="K51" s="1066"/>
      <c r="L51" s="1066"/>
      <c r="M51" s="1066"/>
      <c r="N51" s="1066"/>
      <c r="O51" s="1066"/>
      <c r="P51" s="1066"/>
      <c r="Q51" s="1067"/>
      <c r="R51" s="885"/>
      <c r="S51" s="886"/>
    </row>
    <row r="52" spans="1:19" s="936" customFormat="1" ht="128.25" customHeight="1" thickBot="1" x14ac:dyDescent="0.3">
      <c r="A52" s="1023">
        <v>3113162</v>
      </c>
      <c r="B52" s="820" t="s">
        <v>269</v>
      </c>
      <c r="C52" s="930" t="s">
        <v>270</v>
      </c>
      <c r="D52" s="829" t="s">
        <v>271</v>
      </c>
      <c r="E52" s="930" t="s">
        <v>400</v>
      </c>
      <c r="F52" s="978">
        <v>197642</v>
      </c>
      <c r="G52" s="857" t="s">
        <v>272</v>
      </c>
      <c r="H52" s="859" t="s">
        <v>273</v>
      </c>
      <c r="I52" s="858">
        <v>178818</v>
      </c>
      <c r="J52" s="859">
        <f>F52-I52</f>
        <v>18824</v>
      </c>
      <c r="K52" s="860">
        <v>0.95</v>
      </c>
      <c r="L52" s="930" t="s">
        <v>274</v>
      </c>
      <c r="M52" s="935">
        <f>J52</f>
        <v>18824</v>
      </c>
      <c r="N52" s="935">
        <f>F52</f>
        <v>197642</v>
      </c>
      <c r="O52" s="934">
        <v>18824</v>
      </c>
      <c r="P52" s="935">
        <f>I52</f>
        <v>178818</v>
      </c>
      <c r="Q52" s="848">
        <v>16941.600000000002</v>
      </c>
      <c r="R52" s="824"/>
      <c r="S52" s="841"/>
    </row>
    <row r="53" spans="1:19" s="887" customFormat="1" ht="36.75" customHeight="1" thickBot="1" x14ac:dyDescent="0.3">
      <c r="A53" s="1065" t="s">
        <v>225</v>
      </c>
      <c r="B53" s="1066"/>
      <c r="C53" s="1066"/>
      <c r="D53" s="1066"/>
      <c r="E53" s="1066"/>
      <c r="F53" s="1066"/>
      <c r="G53" s="1066"/>
      <c r="H53" s="1066"/>
      <c r="I53" s="1066"/>
      <c r="J53" s="1066"/>
      <c r="K53" s="1066"/>
      <c r="L53" s="1066"/>
      <c r="M53" s="1066"/>
      <c r="N53" s="1066"/>
      <c r="O53" s="1066"/>
      <c r="P53" s="1066"/>
      <c r="Q53" s="1067"/>
      <c r="R53" s="885"/>
      <c r="S53" s="886"/>
    </row>
    <row r="54" spans="1:19" s="948" customFormat="1" ht="66" customHeight="1" thickBot="1" x14ac:dyDescent="0.3">
      <c r="A54" s="971">
        <v>3113108</v>
      </c>
      <c r="B54" s="980" t="s">
        <v>405</v>
      </c>
      <c r="C54" s="829" t="s">
        <v>264</v>
      </c>
      <c r="D54" s="829" t="s">
        <v>364</v>
      </c>
      <c r="E54" s="930" t="s">
        <v>410</v>
      </c>
      <c r="F54" s="877">
        <v>35000</v>
      </c>
      <c r="G54" s="857">
        <v>45029</v>
      </c>
      <c r="H54" s="967">
        <v>45182</v>
      </c>
      <c r="I54" s="981">
        <v>0</v>
      </c>
      <c r="J54" s="982"/>
      <c r="K54" s="983" t="s">
        <v>261</v>
      </c>
      <c r="L54" s="971" t="s">
        <v>262</v>
      </c>
      <c r="M54" s="984">
        <v>35000</v>
      </c>
      <c r="N54" s="984">
        <v>1084000</v>
      </c>
      <c r="O54" s="985">
        <v>1084000</v>
      </c>
      <c r="P54" s="858" t="s">
        <v>380</v>
      </c>
      <c r="Q54" s="1024">
        <v>1084000</v>
      </c>
      <c r="R54" s="824"/>
      <c r="S54" s="841"/>
    </row>
    <row r="55" spans="1:19" s="824" customFormat="1" ht="66" customHeight="1" thickBot="1" x14ac:dyDescent="0.3">
      <c r="A55" s="971">
        <v>3113108</v>
      </c>
      <c r="B55" s="980" t="s">
        <v>268</v>
      </c>
      <c r="C55" s="829" t="s">
        <v>264</v>
      </c>
      <c r="D55" s="829"/>
      <c r="E55" s="930"/>
      <c r="F55" s="877">
        <v>35000</v>
      </c>
      <c r="G55" s="857"/>
      <c r="H55" s="967"/>
      <c r="I55" s="981"/>
      <c r="J55" s="982"/>
      <c r="K55" s="983" t="s">
        <v>261</v>
      </c>
      <c r="L55" s="971"/>
      <c r="M55" s="996">
        <v>35000</v>
      </c>
      <c r="N55" s="996">
        <v>342000</v>
      </c>
      <c r="O55" s="1025">
        <v>342000</v>
      </c>
      <c r="P55" s="1026"/>
      <c r="Q55" s="1024">
        <v>342000</v>
      </c>
      <c r="S55" s="841"/>
    </row>
    <row r="56" spans="1:19" s="936" customFormat="1" ht="66" customHeight="1" thickBot="1" x14ac:dyDescent="0.3">
      <c r="A56" s="842">
        <v>7</v>
      </c>
      <c r="B56" s="1027" t="s">
        <v>340</v>
      </c>
      <c r="C56" s="829" t="s">
        <v>260</v>
      </c>
      <c r="D56" s="853"/>
      <c r="E56" s="843"/>
      <c r="F56" s="848">
        <v>70000</v>
      </c>
      <c r="G56" s="1028"/>
      <c r="H56" s="1029"/>
      <c r="I56" s="1030">
        <v>0</v>
      </c>
      <c r="J56" s="877">
        <v>70000</v>
      </c>
      <c r="K56" s="1009"/>
      <c r="L56" s="829"/>
      <c r="M56" s="976">
        <v>70000</v>
      </c>
      <c r="N56" s="976">
        <f>M56</f>
        <v>70000</v>
      </c>
      <c r="O56" s="1031">
        <v>70000</v>
      </c>
      <c r="P56" s="935">
        <f>I56</f>
        <v>0</v>
      </c>
      <c r="Q56" s="848">
        <v>70000</v>
      </c>
      <c r="R56" s="824"/>
      <c r="S56" s="841"/>
    </row>
    <row r="57" spans="1:19" s="887" customFormat="1" ht="66" customHeight="1" thickBot="1" x14ac:dyDescent="0.3">
      <c r="A57" s="1011"/>
      <c r="B57" s="1065" t="s">
        <v>157</v>
      </c>
      <c r="C57" s="1067"/>
      <c r="D57" s="949"/>
      <c r="E57" s="949"/>
      <c r="F57" s="951">
        <f>SUM(F54:F56)</f>
        <v>140000</v>
      </c>
      <c r="G57" s="951"/>
      <c r="H57" s="951"/>
      <c r="I57" s="951">
        <f t="shared" ref="I57:P57" si="12">SUM(I54:I56)</f>
        <v>0</v>
      </c>
      <c r="J57" s="951">
        <f t="shared" si="12"/>
        <v>70000</v>
      </c>
      <c r="K57" s="951"/>
      <c r="L57" s="951"/>
      <c r="M57" s="951">
        <f>SUM(M54:M56)</f>
        <v>140000</v>
      </c>
      <c r="N57" s="951">
        <f t="shared" si="12"/>
        <v>1496000</v>
      </c>
      <c r="O57" s="952">
        <f t="shared" si="12"/>
        <v>1496000</v>
      </c>
      <c r="P57" s="951">
        <f t="shared" si="12"/>
        <v>0</v>
      </c>
      <c r="Q57" s="951">
        <v>405000</v>
      </c>
      <c r="R57" s="885"/>
      <c r="S57" s="886"/>
    </row>
    <row r="58" spans="1:19" s="887" customFormat="1" ht="97.5" customHeight="1" thickBot="1" x14ac:dyDescent="0.3">
      <c r="A58" s="953" t="s">
        <v>378</v>
      </c>
      <c r="B58" s="954" t="s">
        <v>240</v>
      </c>
      <c r="C58" s="953" t="s">
        <v>241</v>
      </c>
      <c r="D58" s="953" t="s">
        <v>242</v>
      </c>
      <c r="E58" s="953" t="s">
        <v>409</v>
      </c>
      <c r="F58" s="953" t="s">
        <v>358</v>
      </c>
      <c r="G58" s="953" t="s">
        <v>243</v>
      </c>
      <c r="H58" s="953" t="s">
        <v>244</v>
      </c>
      <c r="I58" s="953" t="s">
        <v>245</v>
      </c>
      <c r="J58" s="953" t="s">
        <v>246</v>
      </c>
      <c r="K58" s="953" t="s">
        <v>247</v>
      </c>
      <c r="L58" s="953" t="s">
        <v>248</v>
      </c>
      <c r="M58" s="955" t="s">
        <v>249</v>
      </c>
      <c r="N58" s="953" t="s">
        <v>357</v>
      </c>
      <c r="O58" s="956" t="s">
        <v>420</v>
      </c>
      <c r="P58" s="953" t="s">
        <v>382</v>
      </c>
      <c r="Q58" s="953" t="s">
        <v>422</v>
      </c>
      <c r="R58" s="885"/>
      <c r="S58" s="886"/>
    </row>
    <row r="59" spans="1:19" s="887" customFormat="1" ht="36.75" customHeight="1" thickBot="1" x14ac:dyDescent="0.3">
      <c r="A59" s="1065" t="s">
        <v>388</v>
      </c>
      <c r="B59" s="1066"/>
      <c r="C59" s="1066"/>
      <c r="D59" s="1066"/>
      <c r="E59" s="1066"/>
      <c r="F59" s="1066"/>
      <c r="G59" s="1066"/>
      <c r="H59" s="1066"/>
      <c r="I59" s="1066"/>
      <c r="J59" s="1066"/>
      <c r="K59" s="1066"/>
      <c r="L59" s="1066"/>
      <c r="M59" s="1066"/>
      <c r="N59" s="1066"/>
      <c r="O59" s="1066"/>
      <c r="P59" s="1066"/>
      <c r="Q59" s="1067"/>
      <c r="R59" s="885"/>
      <c r="S59" s="886"/>
    </row>
    <row r="60" spans="1:19" s="936" customFormat="1" ht="36.75" customHeight="1" thickBot="1" x14ac:dyDescent="0.3">
      <c r="A60" s="1032"/>
      <c r="B60" s="1033" t="s">
        <v>389</v>
      </c>
      <c r="C60" s="835"/>
      <c r="D60" s="826"/>
      <c r="E60" s="835"/>
      <c r="F60" s="978">
        <v>1000000</v>
      </c>
      <c r="G60" s="1034"/>
      <c r="H60" s="1035"/>
      <c r="I60" s="1034">
        <v>0</v>
      </c>
      <c r="J60" s="1035">
        <v>1000000</v>
      </c>
      <c r="K60" s="1034"/>
      <c r="L60" s="1035"/>
      <c r="M60" s="1034">
        <v>1000000</v>
      </c>
      <c r="N60" s="1035">
        <v>0</v>
      </c>
      <c r="O60" s="1017">
        <v>1000000</v>
      </c>
      <c r="P60" s="1034">
        <v>0</v>
      </c>
      <c r="Q60" s="1034">
        <v>1000000</v>
      </c>
      <c r="R60" s="824"/>
      <c r="S60" s="841"/>
    </row>
    <row r="61" spans="1:19" s="887" customFormat="1" ht="36.75" customHeight="1" thickBot="1" x14ac:dyDescent="0.3">
      <c r="A61" s="1068" t="s">
        <v>236</v>
      </c>
      <c r="B61" s="1069"/>
      <c r="C61" s="1069"/>
      <c r="D61" s="1069"/>
      <c r="E61" s="1069"/>
      <c r="F61" s="1069"/>
      <c r="G61" s="1069"/>
      <c r="H61" s="1069"/>
      <c r="I61" s="1069"/>
      <c r="J61" s="1069"/>
      <c r="K61" s="1069"/>
      <c r="L61" s="1069"/>
      <c r="M61" s="1069"/>
      <c r="N61" s="1069"/>
      <c r="O61" s="1069"/>
      <c r="P61" s="1069"/>
      <c r="Q61" s="1070"/>
      <c r="R61" s="885"/>
      <c r="S61" s="886"/>
    </row>
    <row r="62" spans="1:19" s="936" customFormat="1" ht="36.75" customHeight="1" thickBot="1" x14ac:dyDescent="0.3">
      <c r="A62" s="1022">
        <v>3111305</v>
      </c>
      <c r="B62" s="1036" t="s">
        <v>406</v>
      </c>
      <c r="C62" s="828" t="s">
        <v>260</v>
      </c>
      <c r="D62" s="828"/>
      <c r="E62" s="827" t="s">
        <v>403</v>
      </c>
      <c r="F62" s="877">
        <v>1200000</v>
      </c>
      <c r="G62" s="1015"/>
      <c r="H62" s="1037"/>
      <c r="I62" s="833">
        <v>0</v>
      </c>
      <c r="J62" s="1038"/>
      <c r="K62" s="1039" t="s">
        <v>261</v>
      </c>
      <c r="L62" s="1022" t="s">
        <v>262</v>
      </c>
      <c r="M62" s="1000">
        <f>F62</f>
        <v>1200000</v>
      </c>
      <c r="N62" s="1000">
        <f>M62</f>
        <v>1200000</v>
      </c>
      <c r="O62" s="1040">
        <v>890307</v>
      </c>
      <c r="P62" s="1034">
        <v>0</v>
      </c>
      <c r="Q62" s="978">
        <v>890307</v>
      </c>
      <c r="R62" s="824"/>
      <c r="S62" s="841"/>
    </row>
    <row r="63" spans="1:19" s="936" customFormat="1" ht="36.75" customHeight="1" thickBot="1" x14ac:dyDescent="0.3">
      <c r="A63" s="1065" t="s">
        <v>343</v>
      </c>
      <c r="B63" s="1066"/>
      <c r="C63" s="1066"/>
      <c r="D63" s="1066"/>
      <c r="E63" s="1066"/>
      <c r="F63" s="1066"/>
      <c r="G63" s="1066"/>
      <c r="H63" s="1066"/>
      <c r="I63" s="1066"/>
      <c r="J63" s="1066"/>
      <c r="K63" s="1066"/>
      <c r="L63" s="1066"/>
      <c r="M63" s="1066"/>
      <c r="N63" s="1066"/>
      <c r="O63" s="1066"/>
      <c r="P63" s="1066"/>
      <c r="Q63" s="1067"/>
      <c r="R63" s="824"/>
      <c r="S63" s="841"/>
    </row>
    <row r="64" spans="1:19" s="936" customFormat="1" ht="36.75" customHeight="1" thickBot="1" x14ac:dyDescent="0.3">
      <c r="A64" s="971">
        <v>3111305</v>
      </c>
      <c r="B64" s="980" t="s">
        <v>333</v>
      </c>
      <c r="C64" s="829" t="s">
        <v>334</v>
      </c>
      <c r="D64" s="829"/>
      <c r="E64" s="930" t="s">
        <v>403</v>
      </c>
      <c r="F64" s="877">
        <v>510083</v>
      </c>
      <c r="G64" s="857"/>
      <c r="H64" s="967"/>
      <c r="I64" s="981">
        <v>0</v>
      </c>
      <c r="J64" s="982"/>
      <c r="K64" s="983" t="s">
        <v>261</v>
      </c>
      <c r="L64" s="971" t="s">
        <v>262</v>
      </c>
      <c r="M64" s="984">
        <f>F64</f>
        <v>510083</v>
      </c>
      <c r="N64" s="984">
        <f>M64</f>
        <v>510083</v>
      </c>
      <c r="O64" s="985">
        <v>510083</v>
      </c>
      <c r="P64" s="847">
        <v>0</v>
      </c>
      <c r="Q64" s="986">
        <v>26322</v>
      </c>
      <c r="R64" s="824"/>
      <c r="S64" s="841"/>
    </row>
    <row r="65" spans="1:19" s="1046" customFormat="1" ht="36.75" customHeight="1" thickBot="1" x14ac:dyDescent="0.3">
      <c r="A65" s="1041"/>
      <c r="B65" s="1041" t="s">
        <v>395</v>
      </c>
      <c r="C65" s="1042"/>
      <c r="D65" s="1043"/>
      <c r="E65" s="1043"/>
      <c r="F65" s="1044">
        <f>F64+F62+F60+F57+F52+F50+F46+F37+F32+F30+F21+F17</f>
        <v>11958951.749999998</v>
      </c>
      <c r="G65" s="1044"/>
      <c r="H65" s="1044"/>
      <c r="I65" s="1044">
        <f>I64+I62+I60+I57+I52+I50+I46+I37+I32+I30+I21+I17</f>
        <v>3667230.1499999994</v>
      </c>
      <c r="J65" s="1044">
        <f>J64+J62+J60+J57+J52+J50+J46+J37+J32+J30+J21+J17</f>
        <v>4089940.5999999996</v>
      </c>
      <c r="K65" s="1044"/>
      <c r="L65" s="1044"/>
      <c r="M65" s="1044">
        <f>M64+M62+M60+M57+M52+M50+M46+M37+M32+M30+M21+M17</f>
        <v>7062586.5999999987</v>
      </c>
      <c r="N65" s="1044">
        <f>N64+N62+N60+N57+N52+N50+N46+N37+N32+N30+N21+N17</f>
        <v>12479092.289999999</v>
      </c>
      <c r="O65" s="1045">
        <f>O64+O62+O60+O57+O52+O50+O46+O37+O32+O30+O21+O17</f>
        <v>10320523.050000001</v>
      </c>
      <c r="P65" s="1044">
        <f>P64+P62+P60+P57+P52+P50+P46+P37+P32+P30+P21+P17</f>
        <v>4911656.2300000004</v>
      </c>
      <c r="Q65" s="1044">
        <f>Q64+Q62+Q60+Q57+Q52+Q50+Q46+Q37+Q32+Q30+Q21+Q17</f>
        <v>6790084.9969999995</v>
      </c>
      <c r="R65" s="885"/>
      <c r="S65" s="886"/>
    </row>
    <row r="66" spans="1:19" s="538" customFormat="1" ht="36.75" customHeight="1" x14ac:dyDescent="0.25">
      <c r="A66" s="815"/>
      <c r="B66" s="815"/>
      <c r="C66" s="815"/>
      <c r="D66" s="815"/>
      <c r="E66" s="815"/>
      <c r="F66" s="815"/>
      <c r="G66" s="815"/>
      <c r="H66" s="815"/>
      <c r="I66" s="815"/>
      <c r="J66" s="815"/>
      <c r="K66" s="815"/>
      <c r="L66" s="815"/>
      <c r="M66" s="815"/>
      <c r="N66" s="815"/>
      <c r="O66" s="816"/>
      <c r="P66" s="815"/>
      <c r="Q66" s="815"/>
      <c r="R66" s="539"/>
      <c r="S66" s="714"/>
    </row>
    <row r="67" spans="1:19" s="538" customFormat="1" ht="36.75" customHeight="1" x14ac:dyDescent="0.25">
      <c r="A67" s="539"/>
      <c r="B67" s="539"/>
      <c r="C67" s="539"/>
      <c r="D67" s="539"/>
      <c r="E67" s="539"/>
      <c r="F67" s="539"/>
      <c r="G67" s="539"/>
      <c r="H67" s="539"/>
      <c r="I67" s="539"/>
      <c r="J67" s="539"/>
      <c r="K67" s="539"/>
      <c r="L67" s="539"/>
      <c r="M67" s="539"/>
      <c r="N67" s="539"/>
      <c r="O67" s="760"/>
      <c r="P67" s="539"/>
      <c r="Q67" s="539"/>
      <c r="R67" s="539"/>
      <c r="S67" s="714"/>
    </row>
    <row r="68" spans="1:19" s="538" customFormat="1" ht="36.75" customHeight="1" x14ac:dyDescent="0.25">
      <c r="A68" s="539"/>
      <c r="B68" s="539"/>
      <c r="C68" s="539"/>
      <c r="D68" s="539"/>
      <c r="E68" s="539"/>
      <c r="F68" s="539"/>
      <c r="G68" s="539"/>
      <c r="H68" s="539"/>
      <c r="I68" s="539"/>
      <c r="J68" s="539"/>
      <c r="K68" s="539"/>
      <c r="L68" s="539"/>
      <c r="M68" s="715"/>
      <c r="N68" s="539"/>
      <c r="O68" s="760"/>
      <c r="P68" s="1095"/>
      <c r="Q68" s="539"/>
      <c r="R68" s="539"/>
      <c r="S68" s="714"/>
    </row>
    <row r="69" spans="1:19" s="538" customFormat="1" ht="36.75" customHeight="1" x14ac:dyDescent="0.25">
      <c r="A69" s="539"/>
      <c r="B69" s="539"/>
      <c r="C69" s="539"/>
      <c r="D69" s="539"/>
      <c r="E69" s="539"/>
      <c r="F69" s="539"/>
      <c r="G69" s="539"/>
      <c r="H69" s="539"/>
      <c r="I69" s="539"/>
      <c r="J69" s="539"/>
      <c r="K69" s="539"/>
      <c r="L69" s="539"/>
      <c r="M69" s="539"/>
      <c r="N69" s="539"/>
      <c r="O69" s="760"/>
      <c r="P69" s="539"/>
      <c r="Q69" s="539"/>
      <c r="R69" s="716"/>
      <c r="S69" s="714"/>
    </row>
    <row r="70" spans="1:19" s="538" customFormat="1" ht="36.75" customHeight="1" x14ac:dyDescent="0.25">
      <c r="A70" s="539"/>
      <c r="B70" s="539"/>
      <c r="C70" s="539"/>
      <c r="D70" s="539"/>
      <c r="E70" s="539"/>
      <c r="F70" s="539"/>
      <c r="G70" s="539"/>
      <c r="H70" s="539"/>
      <c r="I70" s="539"/>
      <c r="J70" s="539"/>
      <c r="K70" s="539"/>
      <c r="L70" s="539"/>
      <c r="M70" s="539"/>
      <c r="N70" s="539"/>
      <c r="O70" s="760"/>
      <c r="P70" s="539"/>
      <c r="Q70" s="539"/>
      <c r="R70" s="539"/>
      <c r="S70" s="714"/>
    </row>
    <row r="71" spans="1:19" ht="36.75" customHeight="1" x14ac:dyDescent="0.25">
      <c r="C71" s="717"/>
      <c r="L71" s="622"/>
      <c r="M71" s="717"/>
      <c r="N71" s="717"/>
      <c r="O71" s="761"/>
    </row>
    <row r="72" spans="1:19" ht="36.75" customHeight="1" x14ac:dyDescent="0.25">
      <c r="C72" s="717"/>
      <c r="M72" s="622"/>
      <c r="N72" s="622"/>
      <c r="O72" s="762"/>
    </row>
    <row r="73" spans="1:19" ht="36.75" customHeight="1" x14ac:dyDescent="0.25">
      <c r="C73" s="717"/>
      <c r="L73" s="717"/>
      <c r="M73" s="717"/>
      <c r="N73" s="717"/>
      <c r="O73" s="761"/>
    </row>
    <row r="74" spans="1:19" ht="36.75" customHeight="1" x14ac:dyDescent="0.25">
      <c r="C74" s="718"/>
      <c r="M74" s="717"/>
      <c r="N74" s="717"/>
      <c r="O74" s="761"/>
      <c r="P74" s="719"/>
    </row>
    <row r="75" spans="1:19" ht="36.75" customHeight="1" x14ac:dyDescent="0.25">
      <c r="C75" s="622"/>
      <c r="L75" s="622"/>
    </row>
    <row r="76" spans="1:19" ht="36.75" customHeight="1" x14ac:dyDescent="0.25">
      <c r="C76" s="717"/>
      <c r="M76" s="718"/>
      <c r="N76" s="718"/>
      <c r="O76" s="764"/>
    </row>
    <row r="77" spans="1:19" ht="36.75" customHeight="1" x14ac:dyDescent="0.25">
      <c r="C77" s="718"/>
      <c r="L77" s="717"/>
      <c r="M77" s="717"/>
      <c r="N77" s="717"/>
      <c r="O77" s="761"/>
    </row>
    <row r="78" spans="1:19" ht="36.75" customHeight="1" x14ac:dyDescent="0.25">
      <c r="C78" s="717"/>
    </row>
    <row r="79" spans="1:19" ht="36.75" customHeight="1" x14ac:dyDescent="0.25">
      <c r="B79" s="718"/>
      <c r="C79" s="717"/>
      <c r="D79" s="603"/>
      <c r="E79" s="603"/>
      <c r="F79" s="603"/>
      <c r="K79" s="718"/>
    </row>
    <row r="80" spans="1:19" ht="36.75" customHeight="1" x14ac:dyDescent="0.25">
      <c r="C80" s="717"/>
    </row>
    <row r="81" spans="2:5" ht="36.75" customHeight="1" x14ac:dyDescent="0.25">
      <c r="C81" s="717"/>
    </row>
    <row r="82" spans="2:5" ht="36.75" customHeight="1" x14ac:dyDescent="0.25">
      <c r="C82" s="717"/>
    </row>
    <row r="84" spans="2:5" ht="36.75" customHeight="1" x14ac:dyDescent="0.25">
      <c r="C84" s="717"/>
    </row>
    <row r="87" spans="2:5" ht="36.75" customHeight="1" x14ac:dyDescent="0.25">
      <c r="C87" s="717"/>
    </row>
    <row r="88" spans="2:5" ht="36.75" customHeight="1" x14ac:dyDescent="0.25">
      <c r="B88" s="622"/>
      <c r="C88" s="717"/>
      <c r="D88" s="720"/>
      <c r="E88" s="720"/>
    </row>
    <row r="89" spans="2:5" ht="36.75" customHeight="1" x14ac:dyDescent="0.25">
      <c r="C89" s="622"/>
    </row>
    <row r="91" spans="2:5" ht="36.75" customHeight="1" x14ac:dyDescent="0.25">
      <c r="C91" s="717"/>
    </row>
  </sheetData>
  <mergeCells count="22">
    <mergeCell ref="B9:C9"/>
    <mergeCell ref="A2:Q2"/>
    <mergeCell ref="A18:Q18"/>
    <mergeCell ref="A23:Q23"/>
    <mergeCell ref="A51:Q51"/>
    <mergeCell ref="B21:C21"/>
    <mergeCell ref="A10:A15"/>
    <mergeCell ref="B16:C16"/>
    <mergeCell ref="B17:C17"/>
    <mergeCell ref="B50:C50"/>
    <mergeCell ref="B46:C46"/>
    <mergeCell ref="B30:C30"/>
    <mergeCell ref="B37:C37"/>
    <mergeCell ref="A31:Q31"/>
    <mergeCell ref="A33:Q33"/>
    <mergeCell ref="A39:Q39"/>
    <mergeCell ref="A47:Q47"/>
    <mergeCell ref="B57:C57"/>
    <mergeCell ref="A59:Q59"/>
    <mergeCell ref="A61:Q61"/>
    <mergeCell ref="A63:Q63"/>
    <mergeCell ref="A53:Q53"/>
  </mergeCells>
  <pageMargins left="0.25" right="0" top="0" bottom="0.25" header="0.05" footer="0.3"/>
  <pageSetup paperSize="9" scale="44" orientation="landscape" r:id="rId1"/>
  <headerFooter>
    <oddFooter>Page &amp;P</oddFooter>
  </headerFooter>
  <rowBreaks count="3" manualBreakCount="3">
    <brk id="17" max="16" man="1"/>
    <brk id="37" max="16" man="1"/>
    <brk id="57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workbookViewId="0">
      <selection activeCell="D1" sqref="D1"/>
    </sheetView>
  </sheetViews>
  <sheetFormatPr defaultColWidth="15" defaultRowHeight="12.75" x14ac:dyDescent="0.25"/>
  <cols>
    <col min="1" max="1" width="11.5703125" style="504" customWidth="1"/>
    <col min="2" max="2" width="33" style="504" customWidth="1"/>
    <col min="3" max="3" width="14.7109375" style="504" customWidth="1"/>
    <col min="4" max="4" width="15.28515625" style="552" customWidth="1"/>
    <col min="5" max="5" width="10.85546875" style="552" customWidth="1"/>
    <col min="6" max="6" width="14.85546875" style="552" customWidth="1"/>
    <col min="7" max="7" width="11.7109375" style="622" customWidth="1"/>
    <col min="8" max="8" width="11.5703125" style="622" customWidth="1"/>
    <col min="9" max="9" width="12.7109375" style="622" customWidth="1"/>
    <col min="10" max="10" width="12.140625" style="504" customWidth="1"/>
    <col min="11" max="11" width="12.28515625" style="504" customWidth="1"/>
    <col min="12" max="12" width="12.7109375" style="504" customWidth="1"/>
    <col min="13" max="13" width="13.85546875" style="504" customWidth="1"/>
    <col min="14" max="14" width="16.140625" style="504" customWidth="1"/>
    <col min="15" max="15" width="16.140625" style="758" customWidth="1"/>
    <col min="16" max="16" width="12.42578125" style="504" customWidth="1"/>
    <col min="17" max="17" width="13.7109375" style="594" customWidth="1"/>
    <col min="18" max="18" width="17" style="504" customWidth="1"/>
    <col min="19" max="19" width="8.5703125" style="504" customWidth="1"/>
    <col min="20" max="20" width="15" style="563"/>
    <col min="21" max="16384" width="15" style="464"/>
  </cols>
  <sheetData>
    <row r="1" spans="1:20" s="504" customFormat="1" ht="73.5" customHeight="1" thickBot="1" x14ac:dyDescent="0.3">
      <c r="A1" s="463" t="s">
        <v>378</v>
      </c>
      <c r="B1" s="462" t="s">
        <v>240</v>
      </c>
      <c r="C1" s="463" t="s">
        <v>241</v>
      </c>
      <c r="D1" s="463" t="s">
        <v>242</v>
      </c>
      <c r="E1" s="463" t="s">
        <v>409</v>
      </c>
      <c r="F1" s="463" t="s">
        <v>358</v>
      </c>
      <c r="G1" s="463" t="s">
        <v>243</v>
      </c>
      <c r="H1" s="463" t="s">
        <v>244</v>
      </c>
      <c r="I1" s="463" t="s">
        <v>245</v>
      </c>
      <c r="J1" s="463" t="s">
        <v>246</v>
      </c>
      <c r="K1" s="463" t="s">
        <v>247</v>
      </c>
      <c r="L1" s="463" t="s">
        <v>248</v>
      </c>
      <c r="M1" s="540" t="s">
        <v>249</v>
      </c>
      <c r="N1" s="463" t="s">
        <v>357</v>
      </c>
      <c r="O1" s="733" t="s">
        <v>420</v>
      </c>
      <c r="P1" s="463" t="s">
        <v>382</v>
      </c>
      <c r="Q1" s="570" t="s">
        <v>420</v>
      </c>
      <c r="R1" s="463" t="s">
        <v>422</v>
      </c>
      <c r="T1" s="563"/>
    </row>
    <row r="2" spans="1:20" ht="26.45" customHeight="1" thickBot="1" x14ac:dyDescent="0.3">
      <c r="A2" s="1080" t="s">
        <v>384</v>
      </c>
      <c r="B2" s="1082"/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  <c r="O2" s="1082"/>
      <c r="P2" s="1082"/>
      <c r="Q2" s="1082"/>
      <c r="R2" s="1081"/>
    </row>
    <row r="3" spans="1:20" s="484" customFormat="1" ht="44.25" customHeight="1" thickBot="1" x14ac:dyDescent="0.3">
      <c r="A3" s="518">
        <v>3111353</v>
      </c>
      <c r="B3" s="721" t="s">
        <v>286</v>
      </c>
      <c r="C3" s="519" t="s">
        <v>421</v>
      </c>
      <c r="D3" s="469" t="s">
        <v>363</v>
      </c>
      <c r="E3" s="491" t="s">
        <v>398</v>
      </c>
      <c r="F3" s="520">
        <v>460000</v>
      </c>
      <c r="G3" s="722">
        <v>45029</v>
      </c>
      <c r="H3" s="723">
        <v>45182</v>
      </c>
      <c r="I3" s="522">
        <v>0</v>
      </c>
      <c r="J3" s="727">
        <v>460000</v>
      </c>
      <c r="K3" s="469" t="s">
        <v>399</v>
      </c>
      <c r="L3" s="523" t="s">
        <v>262</v>
      </c>
      <c r="M3" s="521">
        <v>460000</v>
      </c>
      <c r="N3" s="565">
        <v>341769.14</v>
      </c>
      <c r="O3" s="734">
        <v>341769.14</v>
      </c>
      <c r="P3" s="566">
        <v>0</v>
      </c>
      <c r="Q3" s="571">
        <v>341769.14</v>
      </c>
      <c r="R3" s="401">
        <v>307592.22600000002</v>
      </c>
      <c r="T3" s="564"/>
    </row>
    <row r="4" spans="1:20" s="484" customFormat="1" ht="42.6" customHeight="1" thickBot="1" x14ac:dyDescent="0.3">
      <c r="A4" s="471">
        <v>3111353</v>
      </c>
      <c r="B4" s="724" t="s">
        <v>392</v>
      </c>
      <c r="C4" s="562" t="s">
        <v>359</v>
      </c>
      <c r="D4" s="491" t="s">
        <v>360</v>
      </c>
      <c r="E4" s="491" t="s">
        <v>400</v>
      </c>
      <c r="F4" s="558">
        <v>0</v>
      </c>
      <c r="G4" s="725">
        <v>45029</v>
      </c>
      <c r="H4" s="726">
        <v>45182</v>
      </c>
      <c r="I4" s="516">
        <v>0</v>
      </c>
      <c r="J4" s="558">
        <v>0</v>
      </c>
      <c r="K4" s="491" t="s">
        <v>261</v>
      </c>
      <c r="L4" s="523" t="s">
        <v>262</v>
      </c>
      <c r="M4" s="481">
        <v>0</v>
      </c>
      <c r="N4" s="473">
        <v>342438.64</v>
      </c>
      <c r="O4" s="735">
        <v>291072.84000000003</v>
      </c>
      <c r="P4" s="567">
        <v>51365.8</v>
      </c>
      <c r="Q4" s="572">
        <v>291072.84000000003</v>
      </c>
      <c r="R4" s="482">
        <v>256828.97</v>
      </c>
      <c r="T4" s="560"/>
    </row>
    <row r="5" spans="1:20" s="484" customFormat="1" ht="57" customHeight="1" thickBot="1" x14ac:dyDescent="0.3">
      <c r="A5" s="472">
        <v>3111256</v>
      </c>
      <c r="B5" s="512" t="s">
        <v>281</v>
      </c>
      <c r="C5" s="728" t="s">
        <v>282</v>
      </c>
      <c r="D5" s="513" t="s">
        <v>283</v>
      </c>
      <c r="E5" s="513" t="s">
        <v>400</v>
      </c>
      <c r="F5" s="559">
        <v>663953.85</v>
      </c>
      <c r="G5" s="474">
        <v>43596</v>
      </c>
      <c r="H5" s="474">
        <v>43956</v>
      </c>
      <c r="I5" s="480">
        <v>498820.05</v>
      </c>
      <c r="J5" s="561">
        <f>F5-I5</f>
        <v>165133.79999999999</v>
      </c>
      <c r="K5" s="729">
        <v>0.95</v>
      </c>
      <c r="L5" s="730" t="s">
        <v>274</v>
      </c>
      <c r="M5" s="490">
        <f>J5</f>
        <v>165133.79999999999</v>
      </c>
      <c r="N5" s="514">
        <v>685895.72</v>
      </c>
      <c r="O5" s="734">
        <v>187075.66999999998</v>
      </c>
      <c r="P5" s="568">
        <v>634177.18000000005</v>
      </c>
      <c r="Q5" s="571">
        <v>187075.66999999998</v>
      </c>
      <c r="R5" s="482">
        <v>51718.535999999927</v>
      </c>
      <c r="T5" s="564"/>
    </row>
    <row r="6" spans="1:20" s="484" customFormat="1" ht="31.9" customHeight="1" thickBot="1" x14ac:dyDescent="0.3">
      <c r="A6" s="469">
        <v>3111353</v>
      </c>
      <c r="B6" s="470" t="s">
        <v>298</v>
      </c>
      <c r="C6" s="471" t="s">
        <v>267</v>
      </c>
      <c r="D6" s="472" t="s">
        <v>291</v>
      </c>
      <c r="E6" s="472" t="s">
        <v>400</v>
      </c>
      <c r="F6" s="473">
        <v>166443.38</v>
      </c>
      <c r="G6" s="474">
        <v>43596</v>
      </c>
      <c r="H6" s="474">
        <v>43954</v>
      </c>
      <c r="I6" s="475">
        <f>24966.5+41102.2+48610.47</f>
        <v>114679.17</v>
      </c>
      <c r="J6" s="476">
        <f>F6-I6</f>
        <v>51764.210000000006</v>
      </c>
      <c r="K6" s="477">
        <v>1</v>
      </c>
      <c r="L6" s="478" t="s">
        <v>299</v>
      </c>
      <c r="M6" s="479">
        <f>J6</f>
        <v>51764.210000000006</v>
      </c>
      <c r="N6" s="479">
        <v>0</v>
      </c>
      <c r="O6" s="735">
        <v>51764.210000000006</v>
      </c>
      <c r="P6" s="567">
        <v>166443.38</v>
      </c>
      <c r="Q6" s="572">
        <v>51764.210000000006</v>
      </c>
      <c r="R6" s="569" t="s">
        <v>413</v>
      </c>
      <c r="S6" s="483"/>
      <c r="T6" s="564"/>
    </row>
    <row r="7" spans="1:20" s="484" customFormat="1" ht="41.25" customHeight="1" thickBot="1" x14ac:dyDescent="0.3">
      <c r="A7" s="469">
        <v>3111353</v>
      </c>
      <c r="B7" s="485" t="s">
        <v>300</v>
      </c>
      <c r="C7" s="478" t="s">
        <v>266</v>
      </c>
      <c r="D7" s="478" t="s">
        <v>301</v>
      </c>
      <c r="E7" s="472" t="s">
        <v>400</v>
      </c>
      <c r="F7" s="486">
        <v>94386.61</v>
      </c>
      <c r="G7" s="487">
        <v>42166</v>
      </c>
      <c r="H7" s="487">
        <v>42438</v>
      </c>
      <c r="I7" s="486">
        <v>75760.61</v>
      </c>
      <c r="J7" s="475">
        <f>F7-I7</f>
        <v>18626</v>
      </c>
      <c r="K7" s="488">
        <v>1</v>
      </c>
      <c r="L7" s="478" t="s">
        <v>285</v>
      </c>
      <c r="M7" s="480">
        <f>J7</f>
        <v>18626</v>
      </c>
      <c r="N7" s="489">
        <v>0</v>
      </c>
      <c r="O7" s="734">
        <v>18626</v>
      </c>
      <c r="P7" s="568">
        <v>94386.61</v>
      </c>
      <c r="Q7" s="571">
        <v>18626</v>
      </c>
      <c r="R7" s="569" t="s">
        <v>413</v>
      </c>
      <c r="S7" s="483"/>
      <c r="T7" s="564"/>
    </row>
    <row r="8" spans="1:20" s="484" customFormat="1" ht="40.5" customHeight="1" thickBot="1" x14ac:dyDescent="0.3">
      <c r="A8" s="469">
        <v>3111353</v>
      </c>
      <c r="B8" s="470" t="s">
        <v>302</v>
      </c>
      <c r="C8" s="491" t="s">
        <v>303</v>
      </c>
      <c r="D8" s="491" t="s">
        <v>304</v>
      </c>
      <c r="E8" s="472" t="s">
        <v>400</v>
      </c>
      <c r="F8" s="492">
        <v>95323.06</v>
      </c>
      <c r="G8" s="474">
        <v>42166</v>
      </c>
      <c r="H8" s="474">
        <v>42438</v>
      </c>
      <c r="I8" s="493">
        <v>83276.58</v>
      </c>
      <c r="J8" s="475">
        <f>F8-I8</f>
        <v>12046.479999999996</v>
      </c>
      <c r="K8" s="488">
        <v>1</v>
      </c>
      <c r="L8" s="478" t="s">
        <v>299</v>
      </c>
      <c r="M8" s="479">
        <f>J8</f>
        <v>12046.479999999996</v>
      </c>
      <c r="N8" s="479">
        <v>0</v>
      </c>
      <c r="O8" s="735">
        <v>12046.479999999996</v>
      </c>
      <c r="P8" s="567">
        <v>95323.06</v>
      </c>
      <c r="Q8" s="572">
        <v>12046.479999999996</v>
      </c>
      <c r="R8" s="569" t="s">
        <v>413</v>
      </c>
      <c r="S8" s="483"/>
      <c r="T8" s="564"/>
    </row>
    <row r="9" spans="1:20" s="504" customFormat="1" ht="49.5" customHeight="1" thickBot="1" x14ac:dyDescent="0.3">
      <c r="A9" s="494">
        <v>3111353</v>
      </c>
      <c r="B9" s="495" t="s">
        <v>348</v>
      </c>
      <c r="C9" s="496" t="s">
        <v>349</v>
      </c>
      <c r="D9" s="494" t="s">
        <v>34</v>
      </c>
      <c r="E9" s="494" t="s">
        <v>402</v>
      </c>
      <c r="F9" s="497">
        <v>450000</v>
      </c>
      <c r="G9" s="731" t="s">
        <v>34</v>
      </c>
      <c r="H9" s="732" t="s">
        <v>34</v>
      </c>
      <c r="I9" s="498">
        <v>0</v>
      </c>
      <c r="J9" s="499">
        <f>F9</f>
        <v>450000</v>
      </c>
      <c r="K9" s="500" t="s">
        <v>261</v>
      </c>
      <c r="L9" s="501" t="s">
        <v>262</v>
      </c>
      <c r="M9" s="502">
        <v>150000</v>
      </c>
      <c r="N9" s="503">
        <v>0</v>
      </c>
      <c r="O9" s="736">
        <v>150000</v>
      </c>
      <c r="P9" s="634">
        <v>0</v>
      </c>
      <c r="Q9" s="573">
        <v>150000</v>
      </c>
      <c r="R9" s="163">
        <v>0</v>
      </c>
      <c r="T9" s="563"/>
    </row>
    <row r="10" spans="1:20" s="504" customFormat="1" ht="41.45" customHeight="1" thickBot="1" x14ac:dyDescent="0.3">
      <c r="A10" s="505">
        <v>3111353</v>
      </c>
      <c r="B10" s="495" t="s">
        <v>350</v>
      </c>
      <c r="C10" s="496" t="s">
        <v>401</v>
      </c>
      <c r="D10" s="494" t="s">
        <v>34</v>
      </c>
      <c r="E10" s="494" t="s">
        <v>402</v>
      </c>
      <c r="F10" s="506">
        <v>396234</v>
      </c>
      <c r="G10" s="731" t="s">
        <v>34</v>
      </c>
      <c r="H10" s="732" t="s">
        <v>34</v>
      </c>
      <c r="I10" s="507">
        <v>0</v>
      </c>
      <c r="J10" s="499">
        <f>F10-I10</f>
        <v>396234</v>
      </c>
      <c r="K10" s="500" t="s">
        <v>261</v>
      </c>
      <c r="L10" s="501" t="s">
        <v>262</v>
      </c>
      <c r="M10" s="499">
        <v>138797</v>
      </c>
      <c r="N10" s="502">
        <v>0</v>
      </c>
      <c r="O10" s="737">
        <v>138797</v>
      </c>
      <c r="P10" s="467">
        <v>0</v>
      </c>
      <c r="Q10" s="574">
        <v>138797</v>
      </c>
      <c r="R10" s="467">
        <v>0</v>
      </c>
      <c r="T10" s="563"/>
    </row>
    <row r="11" spans="1:20" s="509" customFormat="1" ht="22.15" customHeight="1" thickBot="1" x14ac:dyDescent="0.3">
      <c r="A11" s="641"/>
      <c r="B11" s="1086" t="s">
        <v>390</v>
      </c>
      <c r="C11" s="1087"/>
      <c r="D11" s="642"/>
      <c r="E11" s="643"/>
      <c r="F11" s="597">
        <f>SUM(F3:F10)</f>
        <v>2326340.9000000004</v>
      </c>
      <c r="G11" s="612"/>
      <c r="H11" s="597"/>
      <c r="I11" s="612">
        <f>SUM(I3:I10)</f>
        <v>772536.40999999992</v>
      </c>
      <c r="J11" s="597">
        <f>SUM(J3:J10)</f>
        <v>1553804.49</v>
      </c>
      <c r="K11" s="612"/>
      <c r="L11" s="597"/>
      <c r="M11" s="612">
        <f t="shared" ref="M11:R11" si="0">SUM(M3:M10)</f>
        <v>996367.49</v>
      </c>
      <c r="N11" s="644">
        <f t="shared" si="0"/>
        <v>1370103.5</v>
      </c>
      <c r="O11" s="738">
        <f t="shared" si="0"/>
        <v>1191151.3399999999</v>
      </c>
      <c r="P11" s="597">
        <f t="shared" si="0"/>
        <v>1041696.03</v>
      </c>
      <c r="Q11" s="575">
        <f t="shared" si="0"/>
        <v>1191151.3399999999</v>
      </c>
      <c r="R11" s="612">
        <f t="shared" si="0"/>
        <v>616139.73199999996</v>
      </c>
      <c r="S11" s="645"/>
      <c r="T11" s="646"/>
    </row>
    <row r="12" spans="1:20" s="510" customFormat="1" ht="36.6" customHeight="1" thickBot="1" x14ac:dyDescent="0.3">
      <c r="A12" s="1088" t="s">
        <v>416</v>
      </c>
      <c r="B12" s="647" t="s">
        <v>365</v>
      </c>
      <c r="C12" s="648" t="s">
        <v>366</v>
      </c>
      <c r="D12" s="649" t="s">
        <v>367</v>
      </c>
      <c r="E12" s="650" t="s">
        <v>402</v>
      </c>
      <c r="F12" s="598">
        <v>0</v>
      </c>
      <c r="G12" s="651">
        <v>45029</v>
      </c>
      <c r="H12" s="652">
        <v>45182</v>
      </c>
      <c r="I12" s="613">
        <v>0</v>
      </c>
      <c r="J12" s="624">
        <v>0</v>
      </c>
      <c r="K12" s="653" t="s">
        <v>261</v>
      </c>
      <c r="L12" s="649" t="s">
        <v>262</v>
      </c>
      <c r="M12" s="654">
        <v>0</v>
      </c>
      <c r="N12" s="654">
        <v>361941.69</v>
      </c>
      <c r="O12" s="739"/>
      <c r="P12" s="598">
        <v>0</v>
      </c>
      <c r="Q12" s="576">
        <v>325747.52100000001</v>
      </c>
      <c r="R12" s="166">
        <v>325747.52100000001</v>
      </c>
      <c r="S12" s="1"/>
      <c r="T12" s="655"/>
    </row>
    <row r="13" spans="1:20" s="510" customFormat="1" ht="36.6" customHeight="1" thickBot="1" x14ac:dyDescent="0.3">
      <c r="A13" s="1089"/>
      <c r="B13" s="656" t="s">
        <v>365</v>
      </c>
      <c r="C13" s="657" t="s">
        <v>368</v>
      </c>
      <c r="D13" s="650" t="s">
        <v>369</v>
      </c>
      <c r="E13" s="649" t="s">
        <v>402</v>
      </c>
      <c r="F13" s="599">
        <v>0</v>
      </c>
      <c r="G13" s="658">
        <v>45029</v>
      </c>
      <c r="H13" s="659">
        <v>45182</v>
      </c>
      <c r="I13" s="614">
        <v>0</v>
      </c>
      <c r="J13" s="625">
        <v>0</v>
      </c>
      <c r="K13" s="660" t="s">
        <v>370</v>
      </c>
      <c r="L13" s="650" t="s">
        <v>262</v>
      </c>
      <c r="M13" s="661">
        <v>0</v>
      </c>
      <c r="N13" s="661">
        <v>360905.51</v>
      </c>
      <c r="O13" s="740"/>
      <c r="P13" s="662" t="s">
        <v>423</v>
      </c>
      <c r="Q13" s="577">
        <v>324814.95900000003</v>
      </c>
      <c r="R13" s="166">
        <v>324814.95900000003</v>
      </c>
      <c r="S13" s="1"/>
      <c r="T13" s="655"/>
    </row>
    <row r="14" spans="1:20" s="510" customFormat="1" ht="36.6" customHeight="1" thickBot="1" x14ac:dyDescent="0.3">
      <c r="A14" s="1089"/>
      <c r="B14" s="656" t="s">
        <v>365</v>
      </c>
      <c r="C14" s="657" t="s">
        <v>371</v>
      </c>
      <c r="D14" s="650" t="s">
        <v>372</v>
      </c>
      <c r="E14" s="650" t="s">
        <v>402</v>
      </c>
      <c r="F14" s="599">
        <v>0</v>
      </c>
      <c r="G14" s="658">
        <v>45029</v>
      </c>
      <c r="H14" s="659">
        <v>45182</v>
      </c>
      <c r="I14" s="614">
        <v>0</v>
      </c>
      <c r="J14" s="625">
        <v>0</v>
      </c>
      <c r="K14" s="660" t="s">
        <v>370</v>
      </c>
      <c r="L14" s="650" t="s">
        <v>262</v>
      </c>
      <c r="M14" s="661">
        <v>0</v>
      </c>
      <c r="N14" s="661">
        <v>365953.54</v>
      </c>
      <c r="O14" s="740"/>
      <c r="P14" s="599">
        <v>0</v>
      </c>
      <c r="Q14" s="577">
        <v>329358.18599999999</v>
      </c>
      <c r="R14" s="166">
        <v>329358.18599999999</v>
      </c>
      <c r="S14" s="1"/>
      <c r="T14" s="655"/>
    </row>
    <row r="15" spans="1:20" s="510" customFormat="1" ht="36.6" customHeight="1" thickBot="1" x14ac:dyDescent="0.3">
      <c r="A15" s="1089"/>
      <c r="B15" s="656" t="s">
        <v>365</v>
      </c>
      <c r="C15" s="657" t="s">
        <v>266</v>
      </c>
      <c r="D15" s="650" t="s">
        <v>373</v>
      </c>
      <c r="E15" s="649" t="s">
        <v>402</v>
      </c>
      <c r="F15" s="599">
        <v>0</v>
      </c>
      <c r="G15" s="658">
        <v>45029</v>
      </c>
      <c r="H15" s="659">
        <v>45182</v>
      </c>
      <c r="I15" s="614">
        <v>0</v>
      </c>
      <c r="J15" s="625">
        <v>0</v>
      </c>
      <c r="K15" s="660" t="s">
        <v>370</v>
      </c>
      <c r="L15" s="650" t="s">
        <v>262</v>
      </c>
      <c r="M15" s="661">
        <v>0</v>
      </c>
      <c r="N15" s="661">
        <v>361763.5</v>
      </c>
      <c r="O15" s="740"/>
      <c r="P15" s="599">
        <v>0</v>
      </c>
      <c r="Q15" s="578">
        <v>325587.15000000002</v>
      </c>
      <c r="R15" s="166">
        <v>325587.15000000002</v>
      </c>
      <c r="S15" s="1"/>
      <c r="T15" s="655"/>
    </row>
    <row r="16" spans="1:20" s="510" customFormat="1" ht="36.6" customHeight="1" thickBot="1" x14ac:dyDescent="0.3">
      <c r="A16" s="1089"/>
      <c r="B16" s="656" t="s">
        <v>365</v>
      </c>
      <c r="C16" s="663" t="s">
        <v>374</v>
      </c>
      <c r="D16" s="664" t="s">
        <v>375</v>
      </c>
      <c r="E16" s="650" t="s">
        <v>402</v>
      </c>
      <c r="F16" s="244">
        <v>0</v>
      </c>
      <c r="G16" s="658">
        <v>45029</v>
      </c>
      <c r="H16" s="659">
        <v>45182</v>
      </c>
      <c r="I16" s="614">
        <v>0</v>
      </c>
      <c r="J16" s="625">
        <v>0</v>
      </c>
      <c r="K16" s="660" t="s">
        <v>261</v>
      </c>
      <c r="L16" s="650" t="s">
        <v>262</v>
      </c>
      <c r="M16" s="661">
        <v>0</v>
      </c>
      <c r="N16" s="654">
        <v>364134.56</v>
      </c>
      <c r="O16" s="739"/>
      <c r="P16" s="598">
        <v>0</v>
      </c>
      <c r="Q16" s="576">
        <v>327721.10399999999</v>
      </c>
      <c r="R16" s="166">
        <v>327721.10399999999</v>
      </c>
      <c r="S16" s="1"/>
      <c r="T16" s="655"/>
    </row>
    <row r="17" spans="1:20" s="510" customFormat="1" ht="36.6" customHeight="1" thickBot="1" x14ac:dyDescent="0.3">
      <c r="A17" s="1090"/>
      <c r="B17" s="656" t="s">
        <v>365</v>
      </c>
      <c r="C17" s="665" t="s">
        <v>376</v>
      </c>
      <c r="D17" s="650" t="s">
        <v>360</v>
      </c>
      <c r="E17" s="649" t="s">
        <v>402</v>
      </c>
      <c r="F17" s="244">
        <v>0</v>
      </c>
      <c r="G17" s="658">
        <v>45029</v>
      </c>
      <c r="H17" s="659">
        <v>45182</v>
      </c>
      <c r="I17" s="614">
        <v>0</v>
      </c>
      <c r="J17" s="625">
        <v>0</v>
      </c>
      <c r="K17" s="660" t="s">
        <v>370</v>
      </c>
      <c r="L17" s="650" t="s">
        <v>262</v>
      </c>
      <c r="M17" s="661">
        <v>0</v>
      </c>
      <c r="N17" s="661">
        <v>363741.1</v>
      </c>
      <c r="O17" s="740"/>
      <c r="P17" s="662" t="s">
        <v>424</v>
      </c>
      <c r="Q17" s="577">
        <v>327366.99</v>
      </c>
      <c r="R17" s="166">
        <v>327366.99</v>
      </c>
      <c r="S17" s="1"/>
      <c r="T17" s="655"/>
    </row>
    <row r="18" spans="1:20" s="511" customFormat="1" ht="36.6" customHeight="1" thickBot="1" x14ac:dyDescent="0.3">
      <c r="A18" s="666"/>
      <c r="B18" s="1091" t="s">
        <v>391</v>
      </c>
      <c r="C18" s="1092"/>
      <c r="D18" s="667"/>
      <c r="E18" s="667"/>
      <c r="F18" s="185">
        <f>SUM(F12:F17)</f>
        <v>0</v>
      </c>
      <c r="G18" s="109"/>
      <c r="H18" s="185"/>
      <c r="I18" s="109">
        <f>SUM(I12:I17)</f>
        <v>0</v>
      </c>
      <c r="J18" s="185">
        <f>SUM(J12:J17)</f>
        <v>0</v>
      </c>
      <c r="K18" s="109"/>
      <c r="L18" s="185"/>
      <c r="M18" s="109">
        <f>SUM(M12:M17)</f>
        <v>0</v>
      </c>
      <c r="N18" s="185">
        <f>SUM(N12:N17)</f>
        <v>2178439.9</v>
      </c>
      <c r="O18" s="741"/>
      <c r="P18" s="139">
        <f>SUM(P12:P17)</f>
        <v>0</v>
      </c>
      <c r="Q18" s="579">
        <f>SUM(Q12:Q17)</f>
        <v>1960595.9100000001</v>
      </c>
      <c r="R18" s="109">
        <f>SUM(R12:R17)</f>
        <v>1960595.9100000001</v>
      </c>
      <c r="S18" s="151"/>
      <c r="T18" s="668"/>
    </row>
    <row r="19" spans="1:20" s="511" customFormat="1" ht="36.6" customHeight="1" thickBot="1" x14ac:dyDescent="0.3">
      <c r="A19" s="669"/>
      <c r="B19" s="1093" t="s">
        <v>393</v>
      </c>
      <c r="C19" s="1094"/>
      <c r="D19" s="669"/>
      <c r="E19" s="669"/>
      <c r="F19" s="600">
        <f>F18+F11</f>
        <v>2326340.9000000004</v>
      </c>
      <c r="G19" s="615"/>
      <c r="H19" s="615"/>
      <c r="I19" s="615">
        <f>I18+I11</f>
        <v>772536.40999999992</v>
      </c>
      <c r="J19" s="615">
        <f>J18+J11</f>
        <v>1553804.49</v>
      </c>
      <c r="K19" s="615"/>
      <c r="L19" s="615"/>
      <c r="M19" s="615">
        <f>M18+M11</f>
        <v>996367.49</v>
      </c>
      <c r="N19" s="670">
        <f>N18+N11</f>
        <v>3548543.4</v>
      </c>
      <c r="O19" s="742"/>
      <c r="P19" s="600">
        <f>P18+P11</f>
        <v>1041696.03</v>
      </c>
      <c r="Q19" s="580">
        <f>Q18+Q11</f>
        <v>3151747.25</v>
      </c>
      <c r="R19" s="615">
        <f>R18+R11</f>
        <v>2576735.642</v>
      </c>
      <c r="S19" s="151"/>
      <c r="T19" s="668"/>
    </row>
    <row r="20" spans="1:20" s="509" customFormat="1" ht="28.5" customHeight="1" thickBot="1" x14ac:dyDescent="0.3">
      <c r="A20" s="1080" t="s">
        <v>383</v>
      </c>
      <c r="B20" s="1082"/>
      <c r="C20" s="1082"/>
      <c r="D20" s="1082"/>
      <c r="E20" s="1082"/>
      <c r="F20" s="1082"/>
      <c r="G20" s="1082"/>
      <c r="H20" s="1082"/>
      <c r="I20" s="1082"/>
      <c r="J20" s="1082"/>
      <c r="K20" s="1082"/>
      <c r="L20" s="1082"/>
      <c r="M20" s="1082"/>
      <c r="N20" s="1082"/>
      <c r="O20" s="1082"/>
      <c r="P20" s="1082"/>
      <c r="Q20" s="1082"/>
      <c r="R20" s="1081"/>
      <c r="S20" s="645"/>
      <c r="T20" s="646"/>
    </row>
    <row r="21" spans="1:20" ht="29.45" customHeight="1" thickBot="1" x14ac:dyDescent="0.3">
      <c r="A21" s="501">
        <v>3111252</v>
      </c>
      <c r="B21" s="542" t="s">
        <v>289</v>
      </c>
      <c r="C21" s="526" t="s">
        <v>290</v>
      </c>
      <c r="D21" s="501" t="s">
        <v>291</v>
      </c>
      <c r="E21" s="501" t="s">
        <v>400</v>
      </c>
      <c r="F21" s="601">
        <v>285007.38</v>
      </c>
      <c r="G21" s="499" t="s">
        <v>253</v>
      </c>
      <c r="H21" s="557" t="s">
        <v>254</v>
      </c>
      <c r="I21" s="557">
        <v>144461.35</v>
      </c>
      <c r="J21" s="601">
        <f>F21-I21</f>
        <v>140546.03</v>
      </c>
      <c r="K21" s="671">
        <v>0.65</v>
      </c>
      <c r="L21" s="672" t="s">
        <v>255</v>
      </c>
      <c r="M21" s="551">
        <f>J21</f>
        <v>140546.03</v>
      </c>
      <c r="N21" s="550">
        <v>314702.21999999997</v>
      </c>
      <c r="O21" s="743"/>
      <c r="P21" s="508">
        <v>144461.35</v>
      </c>
      <c r="Q21" s="574">
        <v>170240.86999999997</v>
      </c>
      <c r="R21" s="467">
        <v>153216.78299999997</v>
      </c>
    </row>
    <row r="22" spans="1:20" s="484" customFormat="1" ht="40.9" customHeight="1" thickBot="1" x14ac:dyDescent="0.3">
      <c r="A22" s="544">
        <v>3111252</v>
      </c>
      <c r="B22" s="542" t="s">
        <v>289</v>
      </c>
      <c r="C22" s="526" t="s">
        <v>296</v>
      </c>
      <c r="D22" s="501" t="s">
        <v>297</v>
      </c>
      <c r="E22" s="501" t="s">
        <v>400</v>
      </c>
      <c r="F22" s="601">
        <v>281450.64</v>
      </c>
      <c r="G22" s="499" t="s">
        <v>253</v>
      </c>
      <c r="H22" s="557" t="s">
        <v>254</v>
      </c>
      <c r="I22" s="557">
        <v>274307.40000000002</v>
      </c>
      <c r="J22" s="601">
        <f>F22-I22</f>
        <v>7143.2399999999907</v>
      </c>
      <c r="K22" s="671">
        <v>1</v>
      </c>
      <c r="L22" s="672" t="s">
        <v>285</v>
      </c>
      <c r="M22" s="551">
        <f>J22</f>
        <v>7143.2399999999907</v>
      </c>
      <c r="N22" s="550">
        <f>F22</f>
        <v>281450.64</v>
      </c>
      <c r="O22" s="743"/>
      <c r="P22" s="467">
        <f>I22</f>
        <v>274307.40000000002</v>
      </c>
      <c r="Q22" s="572">
        <v>7143.2399999999907</v>
      </c>
      <c r="R22" s="467">
        <v>0</v>
      </c>
      <c r="S22" s="504"/>
      <c r="T22" s="563"/>
    </row>
    <row r="23" spans="1:20" s="509" customFormat="1" ht="36.6" customHeight="1" thickBot="1" x14ac:dyDescent="0.3">
      <c r="A23" s="673"/>
      <c r="B23" s="1080" t="s">
        <v>157</v>
      </c>
      <c r="C23" s="1081"/>
      <c r="D23" s="673"/>
      <c r="E23" s="673"/>
      <c r="F23" s="602">
        <f>SUM(F21:F22)</f>
        <v>566458.02</v>
      </c>
      <c r="G23" s="524"/>
      <c r="H23" s="524"/>
      <c r="I23" s="524">
        <f t="shared" ref="I23:Q23" si="1">SUM(I21:I22)</f>
        <v>418768.75</v>
      </c>
      <c r="J23" s="524">
        <f t="shared" si="1"/>
        <v>147689.26999999999</v>
      </c>
      <c r="K23" s="524"/>
      <c r="L23" s="524"/>
      <c r="M23" s="524">
        <f t="shared" si="1"/>
        <v>147689.26999999999</v>
      </c>
      <c r="N23" s="524">
        <f t="shared" si="1"/>
        <v>596152.86</v>
      </c>
      <c r="O23" s="744"/>
      <c r="P23" s="524">
        <f t="shared" si="1"/>
        <v>418768.75</v>
      </c>
      <c r="Q23" s="581">
        <f t="shared" si="1"/>
        <v>177384.10999999996</v>
      </c>
      <c r="R23" s="524">
        <f>SUM(R21:R22)</f>
        <v>153216.78299999997</v>
      </c>
      <c r="S23" s="645"/>
      <c r="T23" s="646"/>
    </row>
    <row r="24" spans="1:20" s="509" customFormat="1" ht="24.75" customHeight="1" thickBot="1" x14ac:dyDescent="0.3">
      <c r="A24" s="1080" t="s">
        <v>385</v>
      </c>
      <c r="B24" s="1082"/>
      <c r="C24" s="1082"/>
      <c r="D24" s="1082"/>
      <c r="E24" s="1082"/>
      <c r="F24" s="1082"/>
      <c r="G24" s="1082"/>
      <c r="H24" s="1082"/>
      <c r="I24" s="1082"/>
      <c r="J24" s="1082"/>
      <c r="K24" s="1082"/>
      <c r="L24" s="1082"/>
      <c r="M24" s="1082"/>
      <c r="N24" s="1082"/>
      <c r="O24" s="1082"/>
      <c r="P24" s="1082"/>
      <c r="Q24" s="1082"/>
      <c r="R24" s="1081"/>
      <c r="S24" s="645"/>
      <c r="T24" s="646"/>
    </row>
    <row r="25" spans="1:20" s="484" customFormat="1" ht="47.45" customHeight="1" thickBot="1" x14ac:dyDescent="0.3">
      <c r="A25" s="541">
        <v>3111256</v>
      </c>
      <c r="B25" s="674" t="s">
        <v>292</v>
      </c>
      <c r="C25" s="543" t="s">
        <v>293</v>
      </c>
      <c r="D25" s="501" t="s">
        <v>294</v>
      </c>
      <c r="E25" s="501" t="s">
        <v>400</v>
      </c>
      <c r="F25" s="545">
        <v>263243.31</v>
      </c>
      <c r="G25" s="527">
        <v>43596</v>
      </c>
      <c r="H25" s="527">
        <v>43954</v>
      </c>
      <c r="I25" s="546">
        <v>140187.31</v>
      </c>
      <c r="J25" s="547">
        <f t="shared" ref="J25:J30" si="2">F25-I25</f>
        <v>123056</v>
      </c>
      <c r="K25" s="671">
        <v>1</v>
      </c>
      <c r="L25" s="549" t="s">
        <v>255</v>
      </c>
      <c r="M25" s="551">
        <f t="shared" ref="M25:M30" si="3">J25</f>
        <v>123056</v>
      </c>
      <c r="N25" s="551">
        <f t="shared" ref="N25:N30" si="4">F25</f>
        <v>263243.31</v>
      </c>
      <c r="O25" s="745"/>
      <c r="P25" s="675">
        <v>236827.57</v>
      </c>
      <c r="Q25" s="582">
        <v>123056</v>
      </c>
      <c r="R25" s="467">
        <v>0</v>
      </c>
      <c r="S25" s="504"/>
      <c r="T25" s="563"/>
    </row>
    <row r="26" spans="1:20" s="484" customFormat="1" ht="47.45" customHeight="1" thickBot="1" x14ac:dyDescent="0.3">
      <c r="A26" s="676">
        <v>3111256</v>
      </c>
      <c r="B26" s="468" t="s">
        <v>275</v>
      </c>
      <c r="C26" s="677" t="s">
        <v>267</v>
      </c>
      <c r="D26" s="638" t="s">
        <v>276</v>
      </c>
      <c r="E26" s="501" t="s">
        <v>400</v>
      </c>
      <c r="F26" s="603">
        <v>385532.23</v>
      </c>
      <c r="G26" s="678">
        <v>43596</v>
      </c>
      <c r="H26" s="679">
        <v>43954</v>
      </c>
      <c r="I26" s="616">
        <v>331331.03000000003</v>
      </c>
      <c r="J26" s="556">
        <f t="shared" si="2"/>
        <v>54201.199999999953</v>
      </c>
      <c r="K26" s="680">
        <v>1</v>
      </c>
      <c r="L26" s="552" t="s">
        <v>274</v>
      </c>
      <c r="M26" s="466">
        <f t="shared" si="3"/>
        <v>54201.199999999953</v>
      </c>
      <c r="N26" s="640">
        <f t="shared" si="4"/>
        <v>385532.23</v>
      </c>
      <c r="O26" s="746"/>
      <c r="P26" s="467">
        <v>382888.1</v>
      </c>
      <c r="Q26" s="572">
        <v>54201.199999999953</v>
      </c>
      <c r="R26" s="467">
        <v>0</v>
      </c>
      <c r="S26" s="504"/>
      <c r="T26" s="563"/>
    </row>
    <row r="27" spans="1:20" ht="49.15" customHeight="1" thickBot="1" x14ac:dyDescent="0.3">
      <c r="A27" s="543">
        <v>3111256</v>
      </c>
      <c r="B27" s="542" t="s">
        <v>277</v>
      </c>
      <c r="C27" s="526" t="s">
        <v>278</v>
      </c>
      <c r="D27" s="501" t="s">
        <v>279</v>
      </c>
      <c r="E27" s="501" t="s">
        <v>400</v>
      </c>
      <c r="F27" s="545">
        <v>333246.21000000002</v>
      </c>
      <c r="G27" s="467" t="s">
        <v>280</v>
      </c>
      <c r="H27" s="528">
        <v>43533</v>
      </c>
      <c r="I27" s="551">
        <v>314331.15000000002</v>
      </c>
      <c r="J27" s="623">
        <f t="shared" si="2"/>
        <v>18915.059999999998</v>
      </c>
      <c r="K27" s="639">
        <v>1</v>
      </c>
      <c r="L27" s="636" t="s">
        <v>274</v>
      </c>
      <c r="M27" s="508">
        <f t="shared" si="3"/>
        <v>18915.059999999998</v>
      </c>
      <c r="N27" s="508">
        <f t="shared" si="4"/>
        <v>333246.21000000002</v>
      </c>
      <c r="O27" s="737"/>
      <c r="P27" s="508">
        <f t="shared" ref="P27:P30" si="5">I27</f>
        <v>314331.15000000002</v>
      </c>
      <c r="Q27" s="574">
        <v>18915.059999999998</v>
      </c>
      <c r="R27" s="467">
        <v>17023.554</v>
      </c>
    </row>
    <row r="28" spans="1:20" ht="43.15" customHeight="1" thickBot="1" x14ac:dyDescent="0.3">
      <c r="A28" s="501">
        <v>3111256</v>
      </c>
      <c r="B28" s="635" t="s">
        <v>310</v>
      </c>
      <c r="C28" s="501" t="s">
        <v>311</v>
      </c>
      <c r="D28" s="635" t="s">
        <v>312</v>
      </c>
      <c r="E28" s="501" t="s">
        <v>402</v>
      </c>
      <c r="F28" s="604">
        <v>375000</v>
      </c>
      <c r="G28" s="501" t="s">
        <v>313</v>
      </c>
      <c r="H28" s="681">
        <v>43533</v>
      </c>
      <c r="I28" s="617">
        <f>53487.38+45183.95+35150.05+126834.91</f>
        <v>260656.29</v>
      </c>
      <c r="J28" s="617">
        <f t="shared" si="2"/>
        <v>114343.70999999999</v>
      </c>
      <c r="K28" s="671">
        <v>0.8</v>
      </c>
      <c r="L28" s="532" t="s">
        <v>314</v>
      </c>
      <c r="M28" s="682">
        <f>J28</f>
        <v>114343.70999999999</v>
      </c>
      <c r="N28" s="683">
        <f t="shared" si="4"/>
        <v>375000</v>
      </c>
      <c r="O28" s="747"/>
      <c r="P28" s="640">
        <f t="shared" si="5"/>
        <v>260656.29</v>
      </c>
      <c r="Q28" s="583">
        <v>114343.70999999999</v>
      </c>
      <c r="R28" s="466">
        <v>102909.33899999999</v>
      </c>
    </row>
    <row r="29" spans="1:20" s="515" customFormat="1" ht="49.15" customHeight="1" thickBot="1" x14ac:dyDescent="0.3">
      <c r="A29" s="501">
        <v>3111256</v>
      </c>
      <c r="B29" s="542" t="s">
        <v>319</v>
      </c>
      <c r="C29" s="501" t="s">
        <v>320</v>
      </c>
      <c r="D29" s="501" t="s">
        <v>276</v>
      </c>
      <c r="E29" s="501" t="s">
        <v>402</v>
      </c>
      <c r="F29" s="605">
        <v>344081.19</v>
      </c>
      <c r="G29" s="501" t="s">
        <v>280</v>
      </c>
      <c r="H29" s="527">
        <v>43533</v>
      </c>
      <c r="I29" s="551">
        <f>51124.66+85323.3+52608.41+36841.31+65880.57</f>
        <v>291778.25</v>
      </c>
      <c r="J29" s="551">
        <f t="shared" si="2"/>
        <v>52302.94</v>
      </c>
      <c r="K29" s="671">
        <v>1</v>
      </c>
      <c r="L29" s="532" t="s">
        <v>318</v>
      </c>
      <c r="M29" s="682">
        <f t="shared" si="3"/>
        <v>52302.94</v>
      </c>
      <c r="N29" s="502">
        <f t="shared" si="4"/>
        <v>344081.19</v>
      </c>
      <c r="O29" s="748"/>
      <c r="P29" s="508">
        <f t="shared" si="5"/>
        <v>291778.25</v>
      </c>
      <c r="Q29" s="574">
        <v>52302.94</v>
      </c>
      <c r="R29" s="467">
        <v>47072.646000000001</v>
      </c>
      <c r="S29" s="504"/>
      <c r="T29" s="563"/>
    </row>
    <row r="30" spans="1:20" s="484" customFormat="1" ht="45" customHeight="1" thickBot="1" x14ac:dyDescent="0.3">
      <c r="A30" s="501">
        <v>3111256</v>
      </c>
      <c r="B30" s="542" t="s">
        <v>319</v>
      </c>
      <c r="C30" s="501" t="s">
        <v>321</v>
      </c>
      <c r="D30" s="501" t="s">
        <v>322</v>
      </c>
      <c r="E30" s="501" t="s">
        <v>402</v>
      </c>
      <c r="F30" s="605">
        <v>344144.93</v>
      </c>
      <c r="G30" s="501" t="s">
        <v>280</v>
      </c>
      <c r="H30" s="527">
        <v>43533</v>
      </c>
      <c r="I30" s="517">
        <f>51129.66+83769.72+69185.61+89714.96</f>
        <v>293799.95</v>
      </c>
      <c r="J30" s="551">
        <f t="shared" si="2"/>
        <v>50344.979999999981</v>
      </c>
      <c r="K30" s="671">
        <v>1</v>
      </c>
      <c r="L30" s="532" t="s">
        <v>318</v>
      </c>
      <c r="M30" s="684">
        <f t="shared" si="3"/>
        <v>50344.979999999981</v>
      </c>
      <c r="N30" s="502">
        <f t="shared" si="4"/>
        <v>344144.93</v>
      </c>
      <c r="O30" s="748"/>
      <c r="P30" s="508">
        <f t="shared" si="5"/>
        <v>293799.95</v>
      </c>
      <c r="Q30" s="574">
        <v>50344.979999999981</v>
      </c>
      <c r="R30" s="467">
        <v>0</v>
      </c>
      <c r="S30" s="504"/>
      <c r="T30" s="563"/>
    </row>
    <row r="31" spans="1:20" s="509" customFormat="1" ht="36.6" customHeight="1" thickBot="1" x14ac:dyDescent="0.3">
      <c r="A31" s="673"/>
      <c r="B31" s="1080" t="s">
        <v>157</v>
      </c>
      <c r="C31" s="1081"/>
      <c r="D31" s="673"/>
      <c r="E31" s="673"/>
      <c r="F31" s="524">
        <f>SUM(F25:F30)</f>
        <v>2045247.8699999999</v>
      </c>
      <c r="G31" s="524"/>
      <c r="H31" s="524"/>
      <c r="I31" s="524">
        <f t="shared" ref="I31:P31" si="6">SUM(I25:I30)</f>
        <v>1632083.98</v>
      </c>
      <c r="J31" s="524">
        <f t="shared" si="6"/>
        <v>413163.88999999996</v>
      </c>
      <c r="K31" s="524"/>
      <c r="L31" s="524"/>
      <c r="M31" s="524">
        <f>SUM(M25:M30)</f>
        <v>413163.88999999996</v>
      </c>
      <c r="N31" s="524">
        <f t="shared" si="6"/>
        <v>2045247.8699999999</v>
      </c>
      <c r="O31" s="744"/>
      <c r="P31" s="524">
        <f t="shared" si="6"/>
        <v>1780281.3099999998</v>
      </c>
      <c r="Q31" s="581">
        <f>SUM(Q25:Q30)</f>
        <v>413163.88999999996</v>
      </c>
      <c r="R31" s="524">
        <f>SUM(R25:R30)</f>
        <v>167005.53899999999</v>
      </c>
      <c r="S31" s="645"/>
      <c r="T31" s="646"/>
    </row>
    <row r="32" spans="1:20" s="509" customFormat="1" ht="22.9" customHeight="1" thickBot="1" x14ac:dyDescent="0.3">
      <c r="A32" s="1080" t="s">
        <v>220</v>
      </c>
      <c r="B32" s="1082"/>
      <c r="C32" s="1082"/>
      <c r="D32" s="1082"/>
      <c r="E32" s="1082"/>
      <c r="F32" s="1082"/>
      <c r="G32" s="1082"/>
      <c r="H32" s="1082"/>
      <c r="I32" s="1082"/>
      <c r="J32" s="1082"/>
      <c r="K32" s="1082"/>
      <c r="L32" s="1082"/>
      <c r="M32" s="1082"/>
      <c r="N32" s="1082"/>
      <c r="O32" s="1082"/>
      <c r="P32" s="1082"/>
      <c r="Q32" s="1082"/>
      <c r="R32" s="1081"/>
      <c r="S32" s="645"/>
      <c r="T32" s="646"/>
    </row>
    <row r="33" spans="1:20" s="484" customFormat="1" ht="32.450000000000003" customHeight="1" thickBot="1" x14ac:dyDescent="0.3">
      <c r="A33" s="532">
        <v>3111206</v>
      </c>
      <c r="B33" s="525" t="s">
        <v>265</v>
      </c>
      <c r="C33" s="501" t="s">
        <v>266</v>
      </c>
      <c r="D33" s="501"/>
      <c r="E33" s="526" t="s">
        <v>403</v>
      </c>
      <c r="F33" s="499">
        <v>130000</v>
      </c>
      <c r="G33" s="527"/>
      <c r="H33" s="528"/>
      <c r="I33" s="529">
        <v>0</v>
      </c>
      <c r="J33" s="530"/>
      <c r="K33" s="531" t="s">
        <v>261</v>
      </c>
      <c r="L33" s="532" t="s">
        <v>262</v>
      </c>
      <c r="M33" s="685">
        <f>F33</f>
        <v>130000</v>
      </c>
      <c r="N33" s="685">
        <f>M33</f>
        <v>130000</v>
      </c>
      <c r="O33" s="749"/>
      <c r="P33" s="611">
        <v>0</v>
      </c>
      <c r="Q33" s="584">
        <v>130000</v>
      </c>
      <c r="R33" s="517">
        <v>9000</v>
      </c>
      <c r="S33" s="504"/>
      <c r="T33" s="563"/>
    </row>
    <row r="34" spans="1:20" ht="20.45" customHeight="1" thickBot="1" x14ac:dyDescent="0.3">
      <c r="A34" s="1080" t="s">
        <v>394</v>
      </c>
      <c r="B34" s="1082"/>
      <c r="C34" s="1082"/>
      <c r="D34" s="1082"/>
      <c r="E34" s="1082"/>
      <c r="F34" s="1082"/>
      <c r="G34" s="1082"/>
      <c r="H34" s="1082"/>
      <c r="I34" s="1082"/>
      <c r="J34" s="1082"/>
      <c r="K34" s="1082"/>
      <c r="L34" s="1082"/>
      <c r="M34" s="1082"/>
      <c r="N34" s="1082"/>
      <c r="O34" s="1082"/>
      <c r="P34" s="1082"/>
      <c r="Q34" s="1082"/>
      <c r="R34" s="1081"/>
    </row>
    <row r="35" spans="1:20" s="484" customFormat="1" ht="28.15" customHeight="1" thickBot="1" x14ac:dyDescent="0.3">
      <c r="A35" s="541">
        <v>3111354</v>
      </c>
      <c r="B35" s="686" t="s">
        <v>256</v>
      </c>
      <c r="C35" s="549" t="s">
        <v>257</v>
      </c>
      <c r="D35" s="549" t="s">
        <v>258</v>
      </c>
      <c r="E35" s="549" t="s">
        <v>403</v>
      </c>
      <c r="F35" s="553">
        <v>260582.18</v>
      </c>
      <c r="G35" s="554" t="s">
        <v>253</v>
      </c>
      <c r="H35" s="554" t="s">
        <v>259</v>
      </c>
      <c r="I35" s="618">
        <v>193587.33</v>
      </c>
      <c r="J35" s="546">
        <f>F35-I35</f>
        <v>66994.850000000006</v>
      </c>
      <c r="K35" s="555">
        <v>1</v>
      </c>
      <c r="L35" s="549" t="s">
        <v>255</v>
      </c>
      <c r="M35" s="467">
        <f>J35</f>
        <v>66994.850000000006</v>
      </c>
      <c r="N35" s="467">
        <f>F35</f>
        <v>260582.18</v>
      </c>
      <c r="O35" s="735"/>
      <c r="P35" s="517">
        <v>260582.18</v>
      </c>
      <c r="Q35" s="585">
        <v>0</v>
      </c>
      <c r="R35" s="517">
        <v>0</v>
      </c>
      <c r="S35" s="504"/>
      <c r="T35" s="563"/>
    </row>
    <row r="36" spans="1:20" ht="66" customHeight="1" thickBot="1" x14ac:dyDescent="0.3">
      <c r="A36" s="501">
        <v>3111354</v>
      </c>
      <c r="B36" s="635" t="s">
        <v>287</v>
      </c>
      <c r="C36" s="526" t="s">
        <v>266</v>
      </c>
      <c r="D36" s="501" t="s">
        <v>363</v>
      </c>
      <c r="E36" s="526" t="s">
        <v>398</v>
      </c>
      <c r="F36" s="467">
        <v>500000</v>
      </c>
      <c r="G36" s="687">
        <v>45029</v>
      </c>
      <c r="H36" s="637">
        <v>45182</v>
      </c>
      <c r="I36" s="529">
        <v>0</v>
      </c>
      <c r="J36" s="626">
        <v>0</v>
      </c>
      <c r="K36" s="501" t="s">
        <v>261</v>
      </c>
      <c r="L36" s="636" t="s">
        <v>262</v>
      </c>
      <c r="M36" s="467">
        <v>500000</v>
      </c>
      <c r="N36" s="467">
        <v>657519.39</v>
      </c>
      <c r="O36" s="737"/>
      <c r="P36" s="688">
        <v>0</v>
      </c>
      <c r="Q36" s="586">
        <v>657519.39</v>
      </c>
      <c r="R36" s="14">
        <v>591767.451</v>
      </c>
    </row>
    <row r="37" spans="1:20" ht="59.45" customHeight="1" thickBot="1" x14ac:dyDescent="0.3">
      <c r="A37" s="630">
        <v>3111354</v>
      </c>
      <c r="B37" s="689" t="s">
        <v>288</v>
      </c>
      <c r="C37" s="631" t="s">
        <v>260</v>
      </c>
      <c r="D37" s="541" t="s">
        <v>363</v>
      </c>
      <c r="E37" s="526" t="s">
        <v>398</v>
      </c>
      <c r="F37" s="467">
        <v>370000</v>
      </c>
      <c r="G37" s="690">
        <v>45029</v>
      </c>
      <c r="H37" s="632">
        <v>45182</v>
      </c>
      <c r="I37" s="610">
        <v>0</v>
      </c>
      <c r="J37" s="626">
        <v>0</v>
      </c>
      <c r="K37" s="501" t="s">
        <v>261</v>
      </c>
      <c r="L37" s="633" t="s">
        <v>262</v>
      </c>
      <c r="M37" s="465">
        <v>370000</v>
      </c>
      <c r="N37" s="467">
        <v>458334.45</v>
      </c>
      <c r="O37" s="737"/>
      <c r="P37" s="508">
        <v>68750.17</v>
      </c>
      <c r="Q37" s="574">
        <v>458334.45</v>
      </c>
      <c r="R37" s="467">
        <v>350625.85200000001</v>
      </c>
    </row>
    <row r="38" spans="1:20" s="509" customFormat="1" ht="36.6" customHeight="1" thickBot="1" x14ac:dyDescent="0.3">
      <c r="A38" s="673"/>
      <c r="B38" s="1080" t="s">
        <v>157</v>
      </c>
      <c r="C38" s="1081"/>
      <c r="D38" s="673"/>
      <c r="E38" s="673"/>
      <c r="F38" s="524">
        <f>SUM(F35:F37)</f>
        <v>1130582.18</v>
      </c>
      <c r="G38" s="524"/>
      <c r="H38" s="524"/>
      <c r="I38" s="524">
        <f t="shared" ref="I38:R38" si="7">SUM(I35:I37)</f>
        <v>193587.33</v>
      </c>
      <c r="J38" s="524">
        <f t="shared" si="7"/>
        <v>66994.850000000006</v>
      </c>
      <c r="K38" s="524"/>
      <c r="L38" s="524"/>
      <c r="M38" s="524">
        <f t="shared" si="7"/>
        <v>936994.85</v>
      </c>
      <c r="N38" s="524">
        <f t="shared" si="7"/>
        <v>1376436.02</v>
      </c>
      <c r="O38" s="744"/>
      <c r="P38" s="524">
        <f t="shared" si="7"/>
        <v>329332.34999999998</v>
      </c>
      <c r="Q38" s="581">
        <f t="shared" si="7"/>
        <v>1115853.8400000001</v>
      </c>
      <c r="R38" s="524">
        <f t="shared" si="7"/>
        <v>942393.30300000007</v>
      </c>
      <c r="S38" s="645"/>
      <c r="T38" s="646"/>
    </row>
    <row r="39" spans="1:20" s="509" customFormat="1" ht="23.45" customHeight="1" thickBot="1" x14ac:dyDescent="0.3">
      <c r="A39" s="1080" t="s">
        <v>386</v>
      </c>
      <c r="B39" s="1082"/>
      <c r="C39" s="1082"/>
      <c r="D39" s="1082"/>
      <c r="E39" s="1082"/>
      <c r="F39" s="1082"/>
      <c r="G39" s="1082"/>
      <c r="H39" s="1082"/>
      <c r="I39" s="1082"/>
      <c r="J39" s="1082"/>
      <c r="K39" s="1082"/>
      <c r="L39" s="1082"/>
      <c r="M39" s="1082"/>
      <c r="N39" s="1082"/>
      <c r="O39" s="1082"/>
      <c r="P39" s="1082"/>
      <c r="Q39" s="1082"/>
      <c r="R39" s="1081"/>
      <c r="S39" s="645"/>
      <c r="T39" s="646"/>
    </row>
    <row r="40" spans="1:20" ht="36.6" customHeight="1" thickBot="1" x14ac:dyDescent="0.3">
      <c r="A40" s="544">
        <v>3111153</v>
      </c>
      <c r="B40" s="691" t="s">
        <v>362</v>
      </c>
      <c r="C40" s="501" t="s">
        <v>260</v>
      </c>
      <c r="D40" s="501" t="s">
        <v>361</v>
      </c>
      <c r="E40" s="501" t="s">
        <v>403</v>
      </c>
      <c r="F40" s="601">
        <v>300000</v>
      </c>
      <c r="G40" s="527">
        <v>45029</v>
      </c>
      <c r="H40" s="528">
        <v>45182</v>
      </c>
      <c r="I40" s="529">
        <v>0</v>
      </c>
      <c r="J40" s="530"/>
      <c r="K40" s="531" t="s">
        <v>370</v>
      </c>
      <c r="L40" s="532" t="s">
        <v>262</v>
      </c>
      <c r="M40" s="685">
        <f>F40</f>
        <v>300000</v>
      </c>
      <c r="N40" s="685">
        <v>420289.66</v>
      </c>
      <c r="O40" s="749"/>
      <c r="P40" s="551" t="s">
        <v>379</v>
      </c>
      <c r="Q40" s="587">
        <v>420289.66</v>
      </c>
      <c r="R40" s="517">
        <v>378260.69399999996</v>
      </c>
    </row>
    <row r="41" spans="1:20" s="484" customFormat="1" ht="36.6" customHeight="1" thickBot="1" x14ac:dyDescent="0.3">
      <c r="A41" s="544">
        <v>3111153</v>
      </c>
      <c r="B41" s="691" t="s">
        <v>263</v>
      </c>
      <c r="C41" s="501" t="s">
        <v>260</v>
      </c>
      <c r="D41" s="501"/>
      <c r="E41" s="501" t="s">
        <v>403</v>
      </c>
      <c r="F41" s="601">
        <v>300000</v>
      </c>
      <c r="G41" s="527"/>
      <c r="H41" s="528"/>
      <c r="I41" s="529">
        <v>0</v>
      </c>
      <c r="J41" s="530"/>
      <c r="K41" s="531" t="s">
        <v>261</v>
      </c>
      <c r="L41" s="532" t="s">
        <v>262</v>
      </c>
      <c r="M41" s="685">
        <f>F41</f>
        <v>300000</v>
      </c>
      <c r="N41" s="692">
        <v>300000</v>
      </c>
      <c r="O41" s="750"/>
      <c r="P41" s="611">
        <v>0</v>
      </c>
      <c r="Q41" s="584">
        <v>300000</v>
      </c>
      <c r="R41" s="517">
        <v>1800</v>
      </c>
      <c r="S41" s="504"/>
      <c r="T41" s="563"/>
    </row>
    <row r="42" spans="1:20" s="484" customFormat="1" ht="44.25" customHeight="1" thickBot="1" x14ac:dyDescent="0.3">
      <c r="A42" s="630">
        <v>3111256</v>
      </c>
      <c r="B42" s="689" t="s">
        <v>339</v>
      </c>
      <c r="C42" s="631" t="s">
        <v>267</v>
      </c>
      <c r="D42" s="630"/>
      <c r="E42" s="501" t="s">
        <v>403</v>
      </c>
      <c r="F42" s="596">
        <v>250000</v>
      </c>
      <c r="G42" s="465"/>
      <c r="H42" s="596"/>
      <c r="I42" s="610">
        <v>0</v>
      </c>
      <c r="J42" s="627"/>
      <c r="K42" s="541" t="s">
        <v>261</v>
      </c>
      <c r="L42" s="633" t="s">
        <v>262</v>
      </c>
      <c r="M42" s="692">
        <f>F42</f>
        <v>250000</v>
      </c>
      <c r="N42" s="692">
        <f>M42</f>
        <v>250000</v>
      </c>
      <c r="O42" s="750"/>
      <c r="P42" s="611">
        <v>0</v>
      </c>
      <c r="Q42" s="584">
        <v>250000</v>
      </c>
      <c r="R42" s="517">
        <v>1800</v>
      </c>
      <c r="S42" s="504"/>
      <c r="T42" s="563"/>
    </row>
    <row r="43" spans="1:20" ht="54" customHeight="1" thickBot="1" x14ac:dyDescent="0.3">
      <c r="A43" s="543">
        <v>3111153</v>
      </c>
      <c r="B43" s="542" t="s">
        <v>284</v>
      </c>
      <c r="C43" s="526" t="s">
        <v>260</v>
      </c>
      <c r="D43" s="501" t="s">
        <v>404</v>
      </c>
      <c r="E43" s="501" t="s">
        <v>403</v>
      </c>
      <c r="F43" s="601">
        <v>284084.18</v>
      </c>
      <c r="G43" s="527">
        <v>42493</v>
      </c>
      <c r="H43" s="527">
        <v>42744</v>
      </c>
      <c r="I43" s="551">
        <v>261698</v>
      </c>
      <c r="J43" s="623">
        <f>F43-I43</f>
        <v>22386.179999999993</v>
      </c>
      <c r="K43" s="639">
        <v>1</v>
      </c>
      <c r="L43" s="526" t="s">
        <v>285</v>
      </c>
      <c r="M43" s="508">
        <f>J43</f>
        <v>22386.179999999993</v>
      </c>
      <c r="N43" s="508">
        <f>F43</f>
        <v>284084.18</v>
      </c>
      <c r="O43" s="737"/>
      <c r="P43" s="508">
        <f>I43</f>
        <v>261698</v>
      </c>
      <c r="Q43" s="574">
        <v>22386.179999999993</v>
      </c>
      <c r="R43" s="467">
        <v>20147.561999999994</v>
      </c>
    </row>
    <row r="44" spans="1:20" s="515" customFormat="1" ht="36.6" customHeight="1" thickBot="1" x14ac:dyDescent="0.3">
      <c r="A44" s="693">
        <v>3111153</v>
      </c>
      <c r="B44" s="694" t="s">
        <v>306</v>
      </c>
      <c r="C44" s="695" t="s">
        <v>260</v>
      </c>
      <c r="D44" s="695" t="s">
        <v>307</v>
      </c>
      <c r="E44" s="501" t="s">
        <v>403</v>
      </c>
      <c r="F44" s="606">
        <v>389756.76</v>
      </c>
      <c r="G44" s="696" t="s">
        <v>308</v>
      </c>
      <c r="H44" s="696" t="s">
        <v>309</v>
      </c>
      <c r="I44" s="606">
        <v>310000</v>
      </c>
      <c r="J44" s="628">
        <f>F44-I44</f>
        <v>79756.760000000009</v>
      </c>
      <c r="K44" s="697">
        <v>1</v>
      </c>
      <c r="L44" s="695" t="s">
        <v>305</v>
      </c>
      <c r="M44" s="698">
        <f t="shared" ref="M44" si="8">J44</f>
        <v>79756.760000000009</v>
      </c>
      <c r="N44" s="556">
        <f t="shared" ref="N44" si="9">F44</f>
        <v>389756.76</v>
      </c>
      <c r="O44" s="751"/>
      <c r="P44" s="465">
        <f t="shared" ref="P44" si="10">I44</f>
        <v>310000</v>
      </c>
      <c r="Q44" s="571">
        <v>79756.760000000009</v>
      </c>
      <c r="R44" s="466">
        <v>71781.084000000017</v>
      </c>
      <c r="S44" s="504"/>
      <c r="T44" s="563"/>
    </row>
    <row r="45" spans="1:20" s="484" customFormat="1" ht="36.6" customHeight="1" thickBot="1" x14ac:dyDescent="0.3">
      <c r="A45" s="544">
        <v>3111252</v>
      </c>
      <c r="B45" s="542" t="s">
        <v>323</v>
      </c>
      <c r="C45" s="501" t="s">
        <v>324</v>
      </c>
      <c r="D45" s="501" t="s">
        <v>325</v>
      </c>
      <c r="E45" s="501" t="s">
        <v>402</v>
      </c>
      <c r="F45" s="557">
        <v>310000</v>
      </c>
      <c r="G45" s="501" t="s">
        <v>272</v>
      </c>
      <c r="H45" s="501" t="s">
        <v>295</v>
      </c>
      <c r="I45" s="499">
        <v>0</v>
      </c>
      <c r="J45" s="499">
        <f>F45-I45</f>
        <v>310000</v>
      </c>
      <c r="K45" s="500" t="s">
        <v>261</v>
      </c>
      <c r="L45" s="532" t="s">
        <v>262</v>
      </c>
      <c r="M45" s="499">
        <v>210000</v>
      </c>
      <c r="N45" s="502">
        <f>M45</f>
        <v>210000</v>
      </c>
      <c r="O45" s="748"/>
      <c r="P45" s="508">
        <f>I45</f>
        <v>0</v>
      </c>
      <c r="Q45" s="574">
        <v>210000</v>
      </c>
      <c r="R45" s="467">
        <v>1800</v>
      </c>
      <c r="S45" s="504"/>
      <c r="T45" s="563"/>
    </row>
    <row r="46" spans="1:20" s="509" customFormat="1" ht="36.6" customHeight="1" thickBot="1" x14ac:dyDescent="0.3">
      <c r="A46" s="699"/>
      <c r="B46" s="1080" t="s">
        <v>157</v>
      </c>
      <c r="C46" s="1081"/>
      <c r="D46" s="673"/>
      <c r="E46" s="673"/>
      <c r="F46" s="524">
        <f>SUM(F40:F45)</f>
        <v>1833840.94</v>
      </c>
      <c r="G46" s="524">
        <f t="shared" ref="G46:Q46" si="11">SUM(G40:G45)</f>
        <v>87522</v>
      </c>
      <c r="H46" s="524"/>
      <c r="I46" s="524"/>
      <c r="J46" s="524">
        <f t="shared" si="11"/>
        <v>412142.94</v>
      </c>
      <c r="K46" s="524"/>
      <c r="L46" s="524"/>
      <c r="M46" s="524">
        <f t="shared" si="11"/>
        <v>1162142.94</v>
      </c>
      <c r="N46" s="524">
        <f t="shared" si="11"/>
        <v>1854130.5999999999</v>
      </c>
      <c r="O46" s="744"/>
      <c r="P46" s="524">
        <f t="shared" si="11"/>
        <v>571698</v>
      </c>
      <c r="Q46" s="581">
        <f t="shared" si="11"/>
        <v>1282432.5999999999</v>
      </c>
      <c r="R46" s="524">
        <v>475589.33999999997</v>
      </c>
      <c r="S46" s="645"/>
      <c r="T46" s="646"/>
    </row>
    <row r="47" spans="1:20" s="509" customFormat="1" ht="27.75" customHeight="1" thickBot="1" x14ac:dyDescent="0.3">
      <c r="A47" s="1080" t="s">
        <v>223</v>
      </c>
      <c r="B47" s="1082"/>
      <c r="C47" s="1082"/>
      <c r="D47" s="1082"/>
      <c r="E47" s="1082"/>
      <c r="F47" s="1082"/>
      <c r="G47" s="1082"/>
      <c r="H47" s="1082"/>
      <c r="I47" s="1082"/>
      <c r="J47" s="1082"/>
      <c r="K47" s="1082"/>
      <c r="L47" s="1082"/>
      <c r="M47" s="1082"/>
      <c r="N47" s="1082"/>
      <c r="O47" s="1082"/>
      <c r="P47" s="1082"/>
      <c r="Q47" s="1082"/>
      <c r="R47" s="1081"/>
      <c r="S47" s="645"/>
      <c r="T47" s="646"/>
    </row>
    <row r="48" spans="1:20" ht="36.6" customHeight="1" thickBot="1" x14ac:dyDescent="0.3">
      <c r="A48" s="541">
        <v>3113111</v>
      </c>
      <c r="B48" s="689" t="s">
        <v>250</v>
      </c>
      <c r="C48" s="541" t="s">
        <v>251</v>
      </c>
      <c r="D48" s="541" t="s">
        <v>252</v>
      </c>
      <c r="E48" s="541" t="s">
        <v>403</v>
      </c>
      <c r="F48" s="607">
        <v>467981.61</v>
      </c>
      <c r="G48" s="541" t="s">
        <v>253</v>
      </c>
      <c r="H48" s="700" t="s">
        <v>254</v>
      </c>
      <c r="I48" s="619">
        <v>261747.4</v>
      </c>
      <c r="J48" s="619">
        <f>F48-I48</f>
        <v>206234.21</v>
      </c>
      <c r="K48" s="548">
        <v>0.5</v>
      </c>
      <c r="L48" s="541" t="s">
        <v>255</v>
      </c>
      <c r="M48" s="467">
        <f>J48</f>
        <v>206234.21</v>
      </c>
      <c r="N48" s="467">
        <v>484184.81</v>
      </c>
      <c r="O48" s="735"/>
      <c r="P48" s="517">
        <v>381373.51</v>
      </c>
      <c r="Q48" s="585">
        <v>222437.41</v>
      </c>
      <c r="R48" s="517">
        <v>92530.17</v>
      </c>
    </row>
    <row r="49" spans="1:20" ht="47.25" customHeight="1" thickBot="1" x14ac:dyDescent="0.3">
      <c r="A49" s="541">
        <v>3113111</v>
      </c>
      <c r="B49" s="701" t="s">
        <v>315</v>
      </c>
      <c r="C49" s="630" t="s">
        <v>316</v>
      </c>
      <c r="D49" s="541" t="s">
        <v>317</v>
      </c>
      <c r="E49" s="541" t="s">
        <v>402</v>
      </c>
      <c r="F49" s="608">
        <v>410775.23</v>
      </c>
      <c r="G49" s="700">
        <v>43596</v>
      </c>
      <c r="H49" s="700">
        <v>43956</v>
      </c>
      <c r="I49" s="620">
        <v>209688.28</v>
      </c>
      <c r="J49" s="620">
        <f>F49-I49</f>
        <v>201086.94999999998</v>
      </c>
      <c r="K49" s="702">
        <v>1</v>
      </c>
      <c r="L49" s="703" t="s">
        <v>318</v>
      </c>
      <c r="M49" s="684">
        <f>J49</f>
        <v>201086.94999999998</v>
      </c>
      <c r="N49" s="502">
        <f>F49</f>
        <v>410775.23</v>
      </c>
      <c r="O49" s="748"/>
      <c r="P49" s="508">
        <f>I49</f>
        <v>209688.28</v>
      </c>
      <c r="Q49" s="574">
        <v>201086.94999999998</v>
      </c>
      <c r="R49" s="467">
        <v>0</v>
      </c>
    </row>
    <row r="50" spans="1:20" s="509" customFormat="1" ht="26.45" customHeight="1" thickBot="1" x14ac:dyDescent="0.3">
      <c r="A50" s="699"/>
      <c r="B50" s="1080" t="s">
        <v>157</v>
      </c>
      <c r="C50" s="1081"/>
      <c r="D50" s="673"/>
      <c r="E50" s="673"/>
      <c r="F50" s="524">
        <f>SUM(F48:F49)</f>
        <v>878756.84</v>
      </c>
      <c r="G50" s="524"/>
      <c r="H50" s="524"/>
      <c r="I50" s="524">
        <f>SUM(I48:I49)</f>
        <v>471435.68</v>
      </c>
      <c r="J50" s="524">
        <f t="shared" ref="J50:Q50" si="12">SUM(J48:J49)</f>
        <v>407321.16</v>
      </c>
      <c r="K50" s="524"/>
      <c r="L50" s="524"/>
      <c r="M50" s="524">
        <f t="shared" si="12"/>
        <v>407321.16</v>
      </c>
      <c r="N50" s="524">
        <f t="shared" si="12"/>
        <v>894960.04</v>
      </c>
      <c r="O50" s="744"/>
      <c r="P50" s="524">
        <f t="shared" si="12"/>
        <v>591061.79</v>
      </c>
      <c r="Q50" s="581">
        <f t="shared" si="12"/>
        <v>423524.36</v>
      </c>
      <c r="R50" s="524">
        <v>92530.17</v>
      </c>
      <c r="S50" s="645"/>
      <c r="T50" s="646"/>
    </row>
    <row r="51" spans="1:20" s="509" customFormat="1" ht="22.5" customHeight="1" thickBot="1" x14ac:dyDescent="0.3">
      <c r="A51" s="1080" t="s">
        <v>387</v>
      </c>
      <c r="B51" s="1082"/>
      <c r="C51" s="1082"/>
      <c r="D51" s="1082"/>
      <c r="E51" s="1082"/>
      <c r="F51" s="1082"/>
      <c r="G51" s="1082"/>
      <c r="H51" s="1082"/>
      <c r="I51" s="1082"/>
      <c r="J51" s="1082"/>
      <c r="K51" s="1082"/>
      <c r="L51" s="1082"/>
      <c r="M51" s="1082"/>
      <c r="N51" s="1082"/>
      <c r="O51" s="1082"/>
      <c r="P51" s="1082"/>
      <c r="Q51" s="1082"/>
      <c r="R51" s="1081"/>
      <c r="S51" s="645"/>
      <c r="T51" s="646"/>
    </row>
    <row r="52" spans="1:20" ht="74.45" customHeight="1" thickBot="1" x14ac:dyDescent="0.3">
      <c r="A52" s="704">
        <v>3113162</v>
      </c>
      <c r="B52" s="542" t="s">
        <v>269</v>
      </c>
      <c r="C52" s="526" t="s">
        <v>270</v>
      </c>
      <c r="D52" s="501" t="s">
        <v>271</v>
      </c>
      <c r="E52" s="526" t="s">
        <v>400</v>
      </c>
      <c r="F52" s="517">
        <v>197642</v>
      </c>
      <c r="G52" s="527" t="s">
        <v>272</v>
      </c>
      <c r="H52" s="623" t="s">
        <v>273</v>
      </c>
      <c r="I52" s="551">
        <v>178818</v>
      </c>
      <c r="J52" s="623">
        <f>F52-I52</f>
        <v>18824</v>
      </c>
      <c r="K52" s="639">
        <v>0.95</v>
      </c>
      <c r="L52" s="526" t="s">
        <v>274</v>
      </c>
      <c r="M52" s="508">
        <f>J52</f>
        <v>18824</v>
      </c>
      <c r="N52" s="508">
        <f>F52</f>
        <v>197642</v>
      </c>
      <c r="O52" s="737"/>
      <c r="P52" s="508">
        <f>I52</f>
        <v>178818</v>
      </c>
      <c r="Q52" s="574">
        <v>18824</v>
      </c>
      <c r="R52" s="467">
        <v>16941.600000000002</v>
      </c>
    </row>
    <row r="53" spans="1:20" s="509" customFormat="1" ht="22.5" customHeight="1" thickBot="1" x14ac:dyDescent="0.3">
      <c r="A53" s="1080" t="s">
        <v>225</v>
      </c>
      <c r="B53" s="1082"/>
      <c r="C53" s="1082"/>
      <c r="D53" s="1082"/>
      <c r="E53" s="1082"/>
      <c r="F53" s="1082"/>
      <c r="G53" s="1082"/>
      <c r="H53" s="1082"/>
      <c r="I53" s="1082"/>
      <c r="J53" s="1082"/>
      <c r="K53" s="1082"/>
      <c r="L53" s="1082"/>
      <c r="M53" s="1082"/>
      <c r="N53" s="1082"/>
      <c r="O53" s="1082"/>
      <c r="P53" s="1082"/>
      <c r="Q53" s="1082"/>
      <c r="R53" s="1081"/>
      <c r="S53" s="645"/>
      <c r="T53" s="646"/>
    </row>
    <row r="54" spans="1:20" s="484" customFormat="1" ht="40.15" customHeight="1" thickBot="1" x14ac:dyDescent="0.3">
      <c r="A54" s="532">
        <v>3113108</v>
      </c>
      <c r="B54" s="525" t="s">
        <v>405</v>
      </c>
      <c r="C54" s="501" t="s">
        <v>264</v>
      </c>
      <c r="D54" s="501" t="s">
        <v>364</v>
      </c>
      <c r="E54" s="526" t="s">
        <v>410</v>
      </c>
      <c r="F54" s="499">
        <v>70000</v>
      </c>
      <c r="G54" s="527">
        <v>45029</v>
      </c>
      <c r="H54" s="528">
        <v>45182</v>
      </c>
      <c r="I54" s="529">
        <v>0</v>
      </c>
      <c r="J54" s="530"/>
      <c r="K54" s="531" t="s">
        <v>261</v>
      </c>
      <c r="L54" s="532" t="s">
        <v>262</v>
      </c>
      <c r="M54" s="685">
        <v>35000</v>
      </c>
      <c r="N54" s="685">
        <v>1084000</v>
      </c>
      <c r="O54" s="749"/>
      <c r="P54" s="517" t="s">
        <v>380</v>
      </c>
      <c r="Q54" s="585"/>
      <c r="R54" s="535">
        <v>1084000</v>
      </c>
      <c r="S54" s="504"/>
      <c r="T54" s="563"/>
    </row>
    <row r="55" spans="1:20" s="504" customFormat="1" ht="58.5" customHeight="1" thickBot="1" x14ac:dyDescent="0.3">
      <c r="A55" s="532">
        <v>3113108</v>
      </c>
      <c r="B55" s="525" t="s">
        <v>268</v>
      </c>
      <c r="C55" s="501" t="s">
        <v>264</v>
      </c>
      <c r="D55" s="501"/>
      <c r="E55" s="526"/>
      <c r="F55" s="499"/>
      <c r="G55" s="527"/>
      <c r="H55" s="528"/>
      <c r="I55" s="529"/>
      <c r="J55" s="530"/>
      <c r="K55" s="531"/>
      <c r="L55" s="532"/>
      <c r="M55" s="533">
        <v>35000</v>
      </c>
      <c r="N55" s="533">
        <v>380000</v>
      </c>
      <c r="O55" s="752"/>
      <c r="P55" s="534"/>
      <c r="Q55" s="588"/>
      <c r="R55" s="535">
        <v>342000</v>
      </c>
      <c r="T55" s="563"/>
    </row>
    <row r="56" spans="1:20" ht="36.6" customHeight="1" thickBot="1" x14ac:dyDescent="0.3">
      <c r="A56" s="543">
        <v>3113108</v>
      </c>
      <c r="B56" s="705" t="s">
        <v>340</v>
      </c>
      <c r="C56" s="501" t="s">
        <v>260</v>
      </c>
      <c r="D56" s="544"/>
      <c r="E56" s="636"/>
      <c r="F56" s="467">
        <v>70000</v>
      </c>
      <c r="G56" s="706"/>
      <c r="H56" s="707"/>
      <c r="I56" s="621">
        <v>0</v>
      </c>
      <c r="J56" s="499">
        <v>70000</v>
      </c>
      <c r="K56" s="500"/>
      <c r="L56" s="501"/>
      <c r="M56" s="502">
        <v>70000</v>
      </c>
      <c r="N56" s="502">
        <f>M56</f>
        <v>70000</v>
      </c>
      <c r="O56" s="748"/>
      <c r="P56" s="508">
        <f>I56</f>
        <v>0</v>
      </c>
      <c r="Q56" s="574">
        <v>70000</v>
      </c>
      <c r="R56" s="467">
        <v>63000</v>
      </c>
    </row>
    <row r="57" spans="1:20" s="509" customFormat="1" ht="25.15" customHeight="1" thickBot="1" x14ac:dyDescent="0.3">
      <c r="A57" s="699"/>
      <c r="B57" s="1080" t="s">
        <v>157</v>
      </c>
      <c r="C57" s="1081"/>
      <c r="D57" s="673"/>
      <c r="E57" s="673"/>
      <c r="F57" s="524">
        <f>SUM(F54:F56)</f>
        <v>140000</v>
      </c>
      <c r="G57" s="524"/>
      <c r="H57" s="524"/>
      <c r="I57" s="524">
        <f t="shared" ref="I57:Q57" si="13">SUM(I54:I56)</f>
        <v>0</v>
      </c>
      <c r="J57" s="524">
        <f t="shared" si="13"/>
        <v>70000</v>
      </c>
      <c r="K57" s="524"/>
      <c r="L57" s="524"/>
      <c r="M57" s="524">
        <f>SUM(M54:M56)</f>
        <v>140000</v>
      </c>
      <c r="N57" s="524">
        <f t="shared" si="13"/>
        <v>1534000</v>
      </c>
      <c r="O57" s="744"/>
      <c r="P57" s="524">
        <f t="shared" si="13"/>
        <v>0</v>
      </c>
      <c r="Q57" s="581">
        <f t="shared" si="13"/>
        <v>70000</v>
      </c>
      <c r="R57" s="524">
        <v>405000</v>
      </c>
      <c r="S57" s="645"/>
      <c r="T57" s="646"/>
    </row>
    <row r="58" spans="1:20" s="509" customFormat="1" ht="24.75" customHeight="1" thickBot="1" x14ac:dyDescent="0.3">
      <c r="A58" s="1080" t="s">
        <v>388</v>
      </c>
      <c r="B58" s="1082"/>
      <c r="C58" s="1082"/>
      <c r="D58" s="1082"/>
      <c r="E58" s="1082"/>
      <c r="F58" s="1082"/>
      <c r="G58" s="1082"/>
      <c r="H58" s="1082"/>
      <c r="I58" s="1082"/>
      <c r="J58" s="1082"/>
      <c r="K58" s="1082"/>
      <c r="L58" s="1082"/>
      <c r="M58" s="1082"/>
      <c r="N58" s="1082"/>
      <c r="O58" s="1082"/>
      <c r="P58" s="1082"/>
      <c r="Q58" s="1082"/>
      <c r="R58" s="1081"/>
      <c r="S58" s="645"/>
      <c r="T58" s="646"/>
    </row>
    <row r="59" spans="1:20" ht="28.9" customHeight="1" thickBot="1" x14ac:dyDescent="0.3">
      <c r="A59" s="708"/>
      <c r="B59" s="709" t="s">
        <v>389</v>
      </c>
      <c r="C59" s="633"/>
      <c r="D59" s="630"/>
      <c r="E59" s="633"/>
      <c r="F59" s="517">
        <v>1000000</v>
      </c>
      <c r="G59" s="536"/>
      <c r="H59" s="629"/>
      <c r="I59" s="536">
        <v>0</v>
      </c>
      <c r="J59" s="629">
        <v>1000000</v>
      </c>
      <c r="K59" s="536"/>
      <c r="L59" s="629"/>
      <c r="M59" s="536">
        <v>1000000</v>
      </c>
      <c r="N59" s="629">
        <v>1000000</v>
      </c>
      <c r="O59" s="753"/>
      <c r="P59" s="536">
        <v>0</v>
      </c>
      <c r="Q59" s="589">
        <v>1000000</v>
      </c>
      <c r="R59" s="536">
        <v>1000000</v>
      </c>
    </row>
    <row r="60" spans="1:20" s="509" customFormat="1" ht="22.5" customHeight="1" thickBot="1" x14ac:dyDescent="0.3">
      <c r="A60" s="1083" t="s">
        <v>236</v>
      </c>
      <c r="B60" s="1084"/>
      <c r="C60" s="1084"/>
      <c r="D60" s="1084"/>
      <c r="E60" s="1084"/>
      <c r="F60" s="1084"/>
      <c r="G60" s="1084"/>
      <c r="H60" s="1084"/>
      <c r="I60" s="1084"/>
      <c r="J60" s="1084"/>
      <c r="K60" s="1084"/>
      <c r="L60" s="1084"/>
      <c r="M60" s="1084"/>
      <c r="N60" s="1084"/>
      <c r="O60" s="1084"/>
      <c r="P60" s="1084"/>
      <c r="Q60" s="1084"/>
      <c r="R60" s="1085"/>
      <c r="S60" s="645"/>
      <c r="T60" s="646"/>
    </row>
    <row r="61" spans="1:20" ht="36.6" customHeight="1" thickBot="1" x14ac:dyDescent="0.3">
      <c r="A61" s="703">
        <v>3111305</v>
      </c>
      <c r="B61" s="710" t="s">
        <v>406</v>
      </c>
      <c r="C61" s="541" t="s">
        <v>260</v>
      </c>
      <c r="D61" s="541"/>
      <c r="E61" s="631" t="s">
        <v>403</v>
      </c>
      <c r="F61" s="499">
        <v>1200000</v>
      </c>
      <c r="G61" s="700"/>
      <c r="H61" s="711"/>
      <c r="I61" s="610">
        <v>0</v>
      </c>
      <c r="J61" s="627"/>
      <c r="K61" s="712" t="s">
        <v>261</v>
      </c>
      <c r="L61" s="703" t="s">
        <v>262</v>
      </c>
      <c r="M61" s="692">
        <f>F61</f>
        <v>1200000</v>
      </c>
      <c r="N61" s="692">
        <f>M61</f>
        <v>1200000</v>
      </c>
      <c r="O61" s="750"/>
      <c r="P61" s="536">
        <v>0</v>
      </c>
      <c r="Q61" s="589">
        <v>890307</v>
      </c>
      <c r="R61" s="517">
        <v>890307</v>
      </c>
    </row>
    <row r="62" spans="1:20" ht="22.5" customHeight="1" thickBot="1" x14ac:dyDescent="0.3">
      <c r="A62" s="1080" t="s">
        <v>343</v>
      </c>
      <c r="B62" s="1082"/>
      <c r="C62" s="1082"/>
      <c r="D62" s="1082"/>
      <c r="E62" s="1082"/>
      <c r="F62" s="1082"/>
      <c r="G62" s="1082"/>
      <c r="H62" s="1082"/>
      <c r="I62" s="1082"/>
      <c r="J62" s="1082"/>
      <c r="K62" s="1082"/>
      <c r="L62" s="1082"/>
      <c r="M62" s="1082"/>
      <c r="N62" s="1082"/>
      <c r="O62" s="1082"/>
      <c r="P62" s="1082"/>
      <c r="Q62" s="1082"/>
      <c r="R62" s="1081"/>
    </row>
    <row r="63" spans="1:20" ht="36.6" customHeight="1" thickBot="1" x14ac:dyDescent="0.3">
      <c r="A63" s="532">
        <v>3111305</v>
      </c>
      <c r="B63" s="525" t="s">
        <v>333</v>
      </c>
      <c r="C63" s="501" t="s">
        <v>334</v>
      </c>
      <c r="D63" s="501"/>
      <c r="E63" s="526" t="s">
        <v>403</v>
      </c>
      <c r="F63" s="499">
        <v>510083</v>
      </c>
      <c r="G63" s="527"/>
      <c r="H63" s="528"/>
      <c r="I63" s="529">
        <v>0</v>
      </c>
      <c r="J63" s="530"/>
      <c r="K63" s="531" t="s">
        <v>261</v>
      </c>
      <c r="L63" s="532" t="s">
        <v>262</v>
      </c>
      <c r="M63" s="685">
        <f>F63</f>
        <v>510083</v>
      </c>
      <c r="N63" s="685">
        <f>M63</f>
        <v>510083</v>
      </c>
      <c r="O63" s="749"/>
      <c r="P63" s="611">
        <v>0</v>
      </c>
      <c r="Q63" s="584">
        <v>510083</v>
      </c>
      <c r="R63" s="517">
        <v>10000</v>
      </c>
    </row>
    <row r="64" spans="1:20" s="537" customFormat="1" ht="36.6" customHeight="1" thickBot="1" x14ac:dyDescent="0.3">
      <c r="A64" s="1083" t="s">
        <v>395</v>
      </c>
      <c r="B64" s="1084"/>
      <c r="C64" s="1085"/>
      <c r="D64" s="713"/>
      <c r="E64" s="713"/>
      <c r="F64" s="609">
        <f>F63+F61+F59+F57+F52+F50+F46+F38+F33+F31+F23+F19</f>
        <v>11958951.749999998</v>
      </c>
      <c r="G64" s="609"/>
      <c r="H64" s="609"/>
      <c r="I64" s="609">
        <f t="shared" ref="I64:P64" si="14">I63+I61+I59+I57+I52+I50+I46+I38+I33+I31+I23+I19</f>
        <v>3667230.1499999994</v>
      </c>
      <c r="J64" s="609">
        <f t="shared" si="14"/>
        <v>4089940.5999999996</v>
      </c>
      <c r="K64" s="609"/>
      <c r="L64" s="609"/>
      <c r="M64" s="609">
        <f t="shared" si="14"/>
        <v>7062586.5999999987</v>
      </c>
      <c r="N64" s="609">
        <f t="shared" si="14"/>
        <v>14887195.789999999</v>
      </c>
      <c r="O64" s="754"/>
      <c r="P64" s="609">
        <f t="shared" si="14"/>
        <v>4911656.2300000004</v>
      </c>
      <c r="Q64" s="590">
        <f>Q63+Q61+Q59+Q57+Q52+Q50+Q46+Q38+Q33+Q31+Q23+Q19</f>
        <v>9183320.0500000007</v>
      </c>
      <c r="R64" s="609">
        <f>R63+R61+R59+R57+R52+R50+R46+R38+R33+R31+R23+R19</f>
        <v>6738719.3769999994</v>
      </c>
      <c r="S64" s="645"/>
      <c r="T64" s="646"/>
    </row>
    <row r="65" spans="1:20" s="538" customFormat="1" ht="36.6" customHeight="1" x14ac:dyDescent="0.25">
      <c r="A65" s="539"/>
      <c r="B65" s="539"/>
      <c r="C65" s="539"/>
      <c r="D65" s="539"/>
      <c r="E65" s="539"/>
      <c r="F65" s="539"/>
      <c r="G65" s="539"/>
      <c r="H65" s="539"/>
      <c r="I65" s="539"/>
      <c r="J65" s="539"/>
      <c r="K65" s="539"/>
      <c r="L65" s="539"/>
      <c r="M65" s="539"/>
      <c r="N65" s="539"/>
      <c r="O65" s="755"/>
      <c r="P65" s="539"/>
      <c r="Q65" s="591"/>
      <c r="R65" s="539"/>
      <c r="S65" s="539"/>
      <c r="T65" s="714"/>
    </row>
    <row r="66" spans="1:20" s="538" customFormat="1" ht="36.6" customHeight="1" x14ac:dyDescent="0.25">
      <c r="A66" s="539"/>
      <c r="B66" s="539"/>
      <c r="C66" s="539"/>
      <c r="D66" s="539"/>
      <c r="E66" s="539"/>
      <c r="F66" s="539"/>
      <c r="G66" s="539"/>
      <c r="H66" s="539"/>
      <c r="I66" s="539"/>
      <c r="J66" s="539"/>
      <c r="K66" s="539"/>
      <c r="L66" s="539"/>
      <c r="M66" s="539"/>
      <c r="N66" s="539"/>
      <c r="O66" s="755"/>
      <c r="P66" s="539"/>
      <c r="Q66" s="591"/>
      <c r="R66" s="539"/>
      <c r="S66" s="539"/>
      <c r="T66" s="714"/>
    </row>
    <row r="67" spans="1:20" s="538" customFormat="1" ht="36.6" customHeight="1" x14ac:dyDescent="0.25">
      <c r="A67" s="539"/>
      <c r="B67" s="539"/>
      <c r="C67" s="539"/>
      <c r="D67" s="539"/>
      <c r="E67" s="539"/>
      <c r="F67" s="539"/>
      <c r="G67" s="539"/>
      <c r="H67" s="539"/>
      <c r="I67" s="539"/>
      <c r="J67" s="539"/>
      <c r="K67" s="539"/>
      <c r="L67" s="539"/>
      <c r="M67" s="715">
        <f>Q64-M64</f>
        <v>2120733.450000002</v>
      </c>
      <c r="N67" s="539"/>
      <c r="O67" s="755"/>
      <c r="P67" s="539"/>
      <c r="Q67" s="592">
        <v>510083</v>
      </c>
      <c r="R67" s="539"/>
      <c r="S67" s="539"/>
      <c r="T67" s="714"/>
    </row>
    <row r="68" spans="1:20" s="538" customFormat="1" ht="36.6" customHeight="1" x14ac:dyDescent="0.25">
      <c r="A68" s="539"/>
      <c r="B68" s="539"/>
      <c r="C68" s="539"/>
      <c r="D68" s="539"/>
      <c r="E68" s="539"/>
      <c r="F68" s="539"/>
      <c r="G68" s="539"/>
      <c r="H68" s="539"/>
      <c r="I68" s="539"/>
      <c r="J68" s="539"/>
      <c r="K68" s="539"/>
      <c r="L68" s="539"/>
      <c r="M68" s="539"/>
      <c r="N68" s="539"/>
      <c r="O68" s="755"/>
      <c r="P68" s="539"/>
      <c r="Q68" s="592">
        <v>10000</v>
      </c>
      <c r="R68" s="539"/>
      <c r="S68" s="716"/>
      <c r="T68" s="714"/>
    </row>
    <row r="69" spans="1:20" s="538" customFormat="1" ht="36.6" customHeight="1" x14ac:dyDescent="0.25">
      <c r="A69" s="539"/>
      <c r="B69" s="539"/>
      <c r="C69" s="539"/>
      <c r="D69" s="539"/>
      <c r="E69" s="539"/>
      <c r="F69" s="539"/>
      <c r="G69" s="539"/>
      <c r="H69" s="539"/>
      <c r="I69" s="539"/>
      <c r="J69" s="539"/>
      <c r="K69" s="539"/>
      <c r="L69" s="539"/>
      <c r="M69" s="539"/>
      <c r="N69" s="539"/>
      <c r="O69" s="755"/>
      <c r="P69" s="539"/>
      <c r="Q69" s="593">
        <f>Q67-Q68</f>
        <v>500083</v>
      </c>
      <c r="R69" s="539"/>
      <c r="S69" s="539"/>
      <c r="T69" s="714"/>
    </row>
    <row r="70" spans="1:20" ht="36.6" customHeight="1" x14ac:dyDescent="0.25">
      <c r="C70" s="717"/>
      <c r="L70" s="622"/>
      <c r="M70" s="717"/>
      <c r="N70" s="717"/>
      <c r="O70" s="756"/>
    </row>
    <row r="71" spans="1:20" ht="36.6" customHeight="1" x14ac:dyDescent="0.25">
      <c r="C71" s="717"/>
      <c r="M71" s="622"/>
      <c r="N71" s="622"/>
      <c r="O71" s="757"/>
    </row>
    <row r="72" spans="1:20" ht="36.6" customHeight="1" x14ac:dyDescent="0.25">
      <c r="C72" s="717"/>
      <c r="L72" s="717"/>
      <c r="M72" s="717"/>
      <c r="N72" s="717"/>
      <c r="O72" s="756"/>
    </row>
    <row r="73" spans="1:20" ht="36.6" customHeight="1" x14ac:dyDescent="0.25">
      <c r="C73" s="718"/>
      <c r="M73" s="717"/>
      <c r="N73" s="717"/>
      <c r="O73" s="756"/>
      <c r="P73" s="719"/>
      <c r="Q73" s="595"/>
    </row>
    <row r="74" spans="1:20" ht="36.6" customHeight="1" x14ac:dyDescent="0.25">
      <c r="C74" s="622"/>
      <c r="L74" s="622"/>
    </row>
    <row r="75" spans="1:20" ht="36.6" customHeight="1" x14ac:dyDescent="0.25">
      <c r="C75" s="717"/>
      <c r="M75" s="718"/>
      <c r="N75" s="718"/>
      <c r="O75" s="759"/>
    </row>
    <row r="76" spans="1:20" ht="36.6" customHeight="1" x14ac:dyDescent="0.25">
      <c r="C76" s="718"/>
      <c r="L76" s="717"/>
      <c r="M76" s="717"/>
      <c r="N76" s="717"/>
      <c r="O76" s="756"/>
    </row>
    <row r="77" spans="1:20" ht="36.6" customHeight="1" x14ac:dyDescent="0.25">
      <c r="C77" s="717"/>
    </row>
    <row r="78" spans="1:20" ht="36.6" customHeight="1" x14ac:dyDescent="0.25">
      <c r="B78" s="718"/>
      <c r="C78" s="717"/>
      <c r="D78" s="603"/>
      <c r="E78" s="603"/>
      <c r="F78" s="603"/>
      <c r="K78" s="718"/>
    </row>
    <row r="79" spans="1:20" ht="36.6" customHeight="1" x14ac:dyDescent="0.25">
      <c r="C79" s="717"/>
    </row>
    <row r="80" spans="1:20" ht="36.6" customHeight="1" x14ac:dyDescent="0.25">
      <c r="C80" s="717"/>
    </row>
    <row r="81" spans="2:5" ht="36.6" customHeight="1" x14ac:dyDescent="0.25">
      <c r="C81" s="717"/>
    </row>
    <row r="83" spans="2:5" ht="36.6" customHeight="1" x14ac:dyDescent="0.25">
      <c r="C83" s="717"/>
    </row>
    <row r="86" spans="2:5" ht="36.6" customHeight="1" x14ac:dyDescent="0.25">
      <c r="C86" s="717"/>
    </row>
    <row r="87" spans="2:5" ht="36.6" customHeight="1" x14ac:dyDescent="0.25">
      <c r="B87" s="622"/>
      <c r="C87" s="717"/>
      <c r="D87" s="720"/>
      <c r="E87" s="720"/>
    </row>
    <row r="88" spans="2:5" ht="36.6" customHeight="1" x14ac:dyDescent="0.25">
      <c r="C88" s="622"/>
    </row>
    <row r="90" spans="2:5" ht="36.6" customHeight="1" x14ac:dyDescent="0.25">
      <c r="C90" s="717"/>
    </row>
  </sheetData>
  <mergeCells count="23">
    <mergeCell ref="A20:R20"/>
    <mergeCell ref="A2:R2"/>
    <mergeCell ref="B11:C11"/>
    <mergeCell ref="A12:A17"/>
    <mergeCell ref="B18:C18"/>
    <mergeCell ref="B19:C19"/>
    <mergeCell ref="A53:R53"/>
    <mergeCell ref="B23:C23"/>
    <mergeCell ref="A24:R24"/>
    <mergeCell ref="B31:C31"/>
    <mergeCell ref="A32:R32"/>
    <mergeCell ref="A34:R34"/>
    <mergeCell ref="B38:C38"/>
    <mergeCell ref="A39:R39"/>
    <mergeCell ref="B46:C46"/>
    <mergeCell ref="A47:R47"/>
    <mergeCell ref="B50:C50"/>
    <mergeCell ref="A51:R51"/>
    <mergeCell ref="B57:C57"/>
    <mergeCell ref="A58:R58"/>
    <mergeCell ref="A60:R60"/>
    <mergeCell ref="A62:R62"/>
    <mergeCell ref="A64:C6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SUMMARY_233</vt:lpstr>
      <vt:lpstr>R_23_DTLS</vt:lpstr>
      <vt:lpstr>E_23_DTLS</vt:lpstr>
      <vt:lpstr>CAPEX_23</vt:lpstr>
      <vt:lpstr>Sheet1</vt:lpstr>
      <vt:lpstr>CAPEX_23!Print_Area</vt:lpstr>
      <vt:lpstr>E_23_DTLS!Print_Area</vt:lpstr>
      <vt:lpstr>R_23_DTLS!Print_Area</vt:lpstr>
      <vt:lpstr>SUMMARY_233!Print_Area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2023-08-15T13:52:06Z</dcterms:modified>
</cp:coreProperties>
</file>